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arpansaonline-my.sharepoint.com/personal/toby_beveridge_arpansa_gov_au/Documents/Documents/My Documents/Reports/website/2023 website update/"/>
    </mc:Choice>
  </mc:AlternateContent>
  <xr:revisionPtr revIDLastSave="1" documentId="8_{365EF124-B087-475F-B4B3-70DD7F6F8A2F}" xr6:coauthVersionLast="47" xr6:coauthVersionMax="47" xr10:uidLastSave="{27E7980C-6172-448A-8E3B-EDE2887F6EDA}"/>
  <bookViews>
    <workbookView xWindow="30930" yWindow="765" windowWidth="21600" windowHeight="11385" xr2:uid="{00000000-000D-0000-FFFF-FFFF00000000}"/>
  </bookViews>
  <sheets>
    <sheet name="Instructions" sheetId="4" r:id="rId1"/>
    <sheet name="PET - weight corrected DRL" sheetId="7" r:id="rId2"/>
    <sheet name="PET - fixed DRL" sheetId="11" r:id="rId3"/>
    <sheet name="Multimodality CT" sheetId="8" r:id="rId4"/>
    <sheet name="General NM" sheetId="9" r:id="rId5"/>
    <sheet name="DRLs" sheetId="3" r:id="rId6"/>
  </sheets>
  <definedNames>
    <definedName name="Cardiac">DRLs!$B$3:$B$7</definedName>
    <definedName name="CT_for_NM">DRLs!$B$41:$B$47</definedName>
    <definedName name="CT_for_PET">DRLs!$D$53:$D$57</definedName>
    <definedName name="Endocrine">DRLs!$B$8:$B$11</definedName>
    <definedName name="Gastrointestinal">DRLs!$B$12:$B$13</definedName>
    <definedName name="Genitourinary">DRLs!$B$14:$B$16</definedName>
    <definedName name="Hepatobiliary">DRLs!$B$17</definedName>
    <definedName name="Infection">DRLs!$B$18</definedName>
    <definedName name="Lymphatic">DRLs!$B$19:$B$21</definedName>
    <definedName name="Nervous_system">DRLs!$B$22</definedName>
    <definedName name="NM">DRLs!$N$3:$N$12</definedName>
    <definedName name="PET">DRLs!$B$31:$B$35</definedName>
    <definedName name="Pulmonary">DRLs!$B$23</definedName>
    <definedName name="Skeletal">DRLs!$B$24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7" l="1"/>
  <c r="C15" i="7"/>
  <c r="G15" i="7" s="1"/>
  <c r="C16" i="7"/>
  <c r="G16" i="7" s="1"/>
  <c r="C17" i="7"/>
  <c r="G17" i="7" s="1"/>
  <c r="C18" i="7"/>
  <c r="G18" i="7" s="1"/>
  <c r="C19" i="7"/>
  <c r="G19" i="7" s="1"/>
  <c r="C20" i="7"/>
  <c r="G20" i="7" s="1"/>
  <c r="C21" i="7"/>
  <c r="G21" i="7" s="1"/>
  <c r="C22" i="7"/>
  <c r="G22" i="7" s="1"/>
  <c r="C23" i="7"/>
  <c r="G23" i="7" s="1"/>
  <c r="C24" i="7"/>
  <c r="G24" i="7" s="1"/>
  <c r="C25" i="7"/>
  <c r="G25" i="7" s="1"/>
  <c r="C26" i="7"/>
  <c r="G26" i="7" s="1"/>
  <c r="C27" i="7"/>
  <c r="G27" i="7" s="1"/>
  <c r="C28" i="7"/>
  <c r="G28" i="7" s="1"/>
  <c r="C29" i="7"/>
  <c r="G29" i="7" s="1"/>
  <c r="C30" i="7"/>
  <c r="G30" i="7" s="1"/>
  <c r="C31" i="7"/>
  <c r="G31" i="7" s="1"/>
  <c r="C32" i="7"/>
  <c r="G32" i="7" s="1"/>
  <c r="E14" i="7"/>
  <c r="E15" i="7"/>
  <c r="E16" i="7"/>
  <c r="E17" i="7"/>
  <c r="E18" i="7"/>
  <c r="E19" i="7"/>
  <c r="E20" i="7"/>
  <c r="E21" i="7"/>
  <c r="E22" i="7"/>
  <c r="E23" i="7"/>
  <c r="E24" i="7"/>
  <c r="E25" i="7"/>
  <c r="E26" i="7"/>
  <c r="E27" i="7"/>
  <c r="E28" i="7"/>
  <c r="E29" i="7"/>
  <c r="E30" i="7"/>
  <c r="E31" i="7"/>
  <c r="E32" i="7"/>
  <c r="E13" i="7"/>
  <c r="A1" i="11"/>
  <c r="D32" i="11"/>
  <c r="C32" i="11"/>
  <c r="D34" i="8"/>
  <c r="E34" i="8"/>
  <c r="B54" i="3"/>
  <c r="B55" i="3"/>
  <c r="B56" i="3"/>
  <c r="B57" i="3"/>
  <c r="B53" i="3"/>
  <c r="B47" i="3"/>
  <c r="B42" i="3"/>
  <c r="B43" i="3"/>
  <c r="B44" i="3"/>
  <c r="B11" i="8" s="1"/>
  <c r="B45" i="3"/>
  <c r="B46" i="3"/>
  <c r="B41" i="3"/>
  <c r="B10" i="8" s="1"/>
  <c r="B35" i="3"/>
  <c r="B32" i="3"/>
  <c r="B33" i="3"/>
  <c r="B34" i="3"/>
  <c r="B31" i="3"/>
  <c r="B9" i="7" s="1"/>
  <c r="C14" i="7" s="1"/>
  <c r="C10" i="8" l="1"/>
  <c r="B7" i="11"/>
  <c r="C9" i="8"/>
  <c r="B10" i="7"/>
  <c r="K14" i="7" s="1"/>
  <c r="C11" i="8"/>
  <c r="B8" i="11"/>
  <c r="B9" i="11"/>
  <c r="B9" i="8"/>
  <c r="B8" i="7"/>
  <c r="C13" i="7" s="1"/>
  <c r="G13" i="7" s="1"/>
  <c r="E33" i="7"/>
  <c r="L13" i="7"/>
  <c r="L14" i="7"/>
  <c r="B19" i="3"/>
  <c r="B20" i="3"/>
  <c r="B21" i="3"/>
  <c r="B22" i="3"/>
  <c r="B23" i="3"/>
  <c r="B24" i="3"/>
  <c r="B8" i="3"/>
  <c r="B9" i="3"/>
  <c r="B10" i="3"/>
  <c r="B11" i="3"/>
  <c r="B12" i="3"/>
  <c r="B13" i="3"/>
  <c r="B14" i="3"/>
  <c r="B15" i="3"/>
  <c r="B16" i="3"/>
  <c r="B17" i="3"/>
  <c r="B18" i="3"/>
  <c r="C34" i="8"/>
  <c r="K13" i="7" l="1"/>
  <c r="M14" i="7"/>
  <c r="M13" i="7"/>
  <c r="D33" i="9"/>
  <c r="C33" i="9"/>
  <c r="A1" i="9"/>
  <c r="A1" i="8"/>
  <c r="G14" i="7" l="1"/>
  <c r="B4" i="3"/>
  <c r="B5" i="3"/>
  <c r="B6" i="3"/>
  <c r="B7" i="3"/>
  <c r="B3" i="3"/>
  <c r="B10" i="9" l="1"/>
  <c r="B9" i="9"/>
  <c r="B8" i="9"/>
  <c r="G33" i="7"/>
</calcChain>
</file>

<file path=xl/sharedStrings.xml><?xml version="1.0" encoding="utf-8"?>
<sst xmlns="http://schemas.openxmlformats.org/spreadsheetml/2006/main" count="257" uniqueCount="128">
  <si>
    <t>Category</t>
  </si>
  <si>
    <t>Procedure Name</t>
  </si>
  <si>
    <t>Nuclide</t>
  </si>
  <si>
    <t>Chemical Form</t>
  </si>
  <si>
    <r>
      <t>25</t>
    </r>
    <r>
      <rPr>
        <vertAlign val="superscript"/>
        <sz val="11"/>
        <color rgb="FFFFFFFF"/>
        <rFont val="Calibri"/>
        <family val="2"/>
        <scheme val="minor"/>
      </rPr>
      <t xml:space="preserve">th </t>
    </r>
    <r>
      <rPr>
        <sz val="11"/>
        <color rgb="FFFFFFFF"/>
        <rFont val="Calibri"/>
        <family val="2"/>
        <scheme val="minor"/>
      </rPr>
      <t>percentile</t>
    </r>
  </si>
  <si>
    <t>Median</t>
  </si>
  <si>
    <t>DRL</t>
  </si>
  <si>
    <t>Cardiac</t>
  </si>
  <si>
    <t>Tc-99m</t>
  </si>
  <si>
    <t>Pertechnetate</t>
  </si>
  <si>
    <t>MAA</t>
  </si>
  <si>
    <t>Endocrine</t>
  </si>
  <si>
    <t>Parathyroid</t>
  </si>
  <si>
    <t>Thyroid</t>
  </si>
  <si>
    <t>Gastrointestinal</t>
  </si>
  <si>
    <t>Colonic transit</t>
  </si>
  <si>
    <t>Ga-67</t>
  </si>
  <si>
    <t>Citrate</t>
  </si>
  <si>
    <t>Colloid, DTPA</t>
  </si>
  <si>
    <t>Genitourinary</t>
  </si>
  <si>
    <t>DMSA</t>
  </si>
  <si>
    <t>DTPA</t>
  </si>
  <si>
    <t>MAG3</t>
  </si>
  <si>
    <t>Colloid</t>
  </si>
  <si>
    <t>Hepatobiliary</t>
  </si>
  <si>
    <t>Infection</t>
  </si>
  <si>
    <t xml:space="preserve">Infection </t>
  </si>
  <si>
    <t>Lymphatic</t>
  </si>
  <si>
    <t>Brain</t>
  </si>
  <si>
    <t>MIBI</t>
  </si>
  <si>
    <t>Pulmonary</t>
  </si>
  <si>
    <t>Lung perfusion</t>
  </si>
  <si>
    <t>Skeletal</t>
  </si>
  <si>
    <t>Bone scan</t>
  </si>
  <si>
    <t>MDP, HDP</t>
  </si>
  <si>
    <t xml:space="preserve">Category  </t>
  </si>
  <si>
    <t>Region</t>
  </si>
  <si>
    <t xml:space="preserve">Cardiac </t>
  </si>
  <si>
    <t>Chest</t>
  </si>
  <si>
    <t>Lymphatic (Breast Ca.)</t>
  </si>
  <si>
    <t>Neurological</t>
  </si>
  <si>
    <t>Neck/Chest</t>
  </si>
  <si>
    <t>PET</t>
  </si>
  <si>
    <t>Pharmaceutical</t>
  </si>
  <si>
    <t>F-18 FDG</t>
  </si>
  <si>
    <r>
      <t>25</t>
    </r>
    <r>
      <rPr>
        <vertAlign val="superscript"/>
        <sz val="11"/>
        <color rgb="FFFFFFFF"/>
        <rFont val="Calibri"/>
        <family val="2"/>
        <scheme val="minor"/>
      </rPr>
      <t>th</t>
    </r>
    <r>
      <rPr>
        <sz val="11"/>
        <color rgb="FFFFFFFF"/>
        <rFont val="Calibri"/>
        <family val="2"/>
        <scheme val="minor"/>
      </rPr>
      <t xml:space="preserve"> percentile</t>
    </r>
  </si>
  <si>
    <t>PET CT</t>
  </si>
  <si>
    <t>PET/CT</t>
  </si>
  <si>
    <t>NM/CT</t>
  </si>
  <si>
    <t>Patient</t>
  </si>
  <si>
    <t>DRL (for weight)</t>
  </si>
  <si>
    <t>Under DRL</t>
  </si>
  <si>
    <t>Weight (kg)</t>
  </si>
  <si>
    <t>Administered activity (MBq)</t>
  </si>
  <si>
    <t>Modality:</t>
  </si>
  <si>
    <t>DRL:</t>
  </si>
  <si>
    <t>Date:</t>
  </si>
  <si>
    <t>Camera/Room:</t>
  </si>
  <si>
    <t>Scan:</t>
  </si>
  <si>
    <t>Nervous_system</t>
  </si>
  <si>
    <t>Category:</t>
  </si>
  <si>
    <t>Median:</t>
  </si>
  <si>
    <t>25th percentile:</t>
  </si>
  <si>
    <t>Weight (kg) - optional</t>
  </si>
  <si>
    <t>DLP (mGy.cm)</t>
  </si>
  <si>
    <t>Scan region - optional</t>
  </si>
  <si>
    <t>To make data entry easier, the fields that require user attention have been colour coded as follows:</t>
  </si>
  <si>
    <t>requires user input a value</t>
  </si>
  <si>
    <t>contains data calculated by spreadsheet</t>
  </si>
  <si>
    <t>To add extra surveys copy the appropriate template tab:</t>
  </si>
  <si>
    <t>1. Right click on the desired tab and select "Move or Copy…"</t>
  </si>
  <si>
    <t>2. Select "Create a copy" and click OK</t>
  </si>
  <si>
    <t>If you have any queries regarding the survey process, or wish to provide comment on these templates, please contact ARPANSA via:</t>
  </si>
  <si>
    <t>ndrld@arpansa.gov.au</t>
  </si>
  <si>
    <t>1800 033 972</t>
  </si>
  <si>
    <t xml:space="preserve">  </t>
  </si>
  <si>
    <t>Instructions</t>
  </si>
  <si>
    <t xml:space="preserve">If feasible, we recommend that 20 patients be surveyed for each protocol. For weight-corrected whole-body PET,  the number of patients administered a dose below the DRL should be calculated. For other scans, the median dose delivered (in terms of MBq or mGy.cm) should be compared to the DRL.  For CT studies, the inclusion of patient weight is optional - likewise the CTDIvol and scan region. Please note that no plot will be generated if patient weight isn't provided. </t>
  </si>
  <si>
    <t xml:space="preserve"> requires user select from drop down list</t>
  </si>
  <si>
    <t>This template is provided to aid facilities conduct dose surveys of nuclear medicine and PET procedures. It is intended for use for the CT component of multimodality imaging and for the administration of radioisotopes where  the amount of pharmaceutical delivered is varied depending on body habitus (for example via weight or body mass index). Note that using this template is not compulsory.</t>
  </si>
  <si>
    <t>contains the value to be compared to the DRL (changes colour depending on whether value is above or below the DRL)</t>
  </si>
  <si>
    <t>You can then rename the tab to make it more readable. You should keep a copy of each survey completed as proof of compliance with RPS C-5, Section 3.2.15.</t>
  </si>
  <si>
    <t>Gated blood pool scan</t>
  </si>
  <si>
    <t>Pertechnetate, RBCs</t>
  </si>
  <si>
    <t>Tetrofosmin, MIBI</t>
  </si>
  <si>
    <t>Gastric emptying (solid phase)</t>
  </si>
  <si>
    <t xml:space="preserve">MAG3 Renal scan </t>
  </si>
  <si>
    <t>DMSA Renal scan</t>
  </si>
  <si>
    <t>Renal Imaging DTPA (not GFR)</t>
  </si>
  <si>
    <t>HIDA, DISIDA, Mebrofenin</t>
  </si>
  <si>
    <t>ECD, HMPAO</t>
  </si>
  <si>
    <t>MPI 1-day (1st phase)</t>
  </si>
  <si>
    <t>MPI 1-day (2nd phase)</t>
  </si>
  <si>
    <t>Parathyroid (without subtraction)</t>
  </si>
  <si>
    <t>Parathyroid (protocol includes subtraction)</t>
  </si>
  <si>
    <t>Parathyroid (thyroid subtraction)</t>
  </si>
  <si>
    <t>Breast SN (same day surgery)</t>
  </si>
  <si>
    <t>Breast SN (next day surgery)</t>
  </si>
  <si>
    <t>Melanoma SN</t>
  </si>
  <si>
    <t>Single width</t>
  </si>
  <si>
    <t>Brain vertex to prox./mid thighs (arms up)</t>
  </si>
  <si>
    <t>Brain vertex to prox./mid thighs (arms down)</t>
  </si>
  <si>
    <t>Brain vertex to toes (arms up)</t>
  </si>
  <si>
    <t>Brain vertex to toes (arms down)</t>
  </si>
  <si>
    <t>Double width</t>
  </si>
  <si>
    <t>-</t>
  </si>
  <si>
    <t>Parkinsonian/ Alzheimer's</t>
  </si>
  <si>
    <t>NETs</t>
  </si>
  <si>
    <t>Prostate cancer</t>
  </si>
  <si>
    <t xml:space="preserve">F-18 FDG </t>
  </si>
  <si>
    <t>Ga-68 DOTA-TATE</t>
  </si>
  <si>
    <t>Ga-68 PSMA</t>
  </si>
  <si>
    <t>F-18 DCFPyL</t>
  </si>
  <si>
    <t>MBq/kg</t>
  </si>
  <si>
    <t>MBq</t>
  </si>
  <si>
    <t>CTDIvol (mGy)</t>
  </si>
  <si>
    <r>
      <t>25</t>
    </r>
    <r>
      <rPr>
        <vertAlign val="superscript"/>
        <sz val="11"/>
        <color rgb="FFFFFFFF"/>
        <rFont val="Calibri"/>
        <family val="2"/>
        <scheme val="minor"/>
      </rPr>
      <t>th</t>
    </r>
    <r>
      <rPr>
        <sz val="11"/>
        <color rgb="FFFFFFFF"/>
        <rFont val="Calibri"/>
        <family val="2"/>
        <scheme val="minor"/>
      </rPr>
      <t xml:space="preserve"> Percentile</t>
    </r>
  </si>
  <si>
    <t>Whole body</t>
  </si>
  <si>
    <t>Percentage under:</t>
  </si>
  <si>
    <t>Activity/weight MBq/kg</t>
  </si>
  <si>
    <t>Median MBq/kg:</t>
  </si>
  <si>
    <t>Weight</t>
  </si>
  <si>
    <t>25th</t>
  </si>
  <si>
    <t>50th</t>
  </si>
  <si>
    <t>Please note that only patients weighing between 50 and 120 kg are included in the calculation of percentage under the DRL.</t>
  </si>
  <si>
    <t>MPI 2-day (1st phase)</t>
  </si>
  <si>
    <t>MPI 2-day (2nd phase)</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</si>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</sst>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1"/>
      <color theme="1"/>
      <name val="Calibri"/>
      <family val="2"/>
      <scheme val="minor"/>
    </font>
    <font>
      <sz val="11"/>
      <color rgb="FFFFFFFF"/>
      <name val="Calibri"/>
      <family val="2"/>
      <scheme val="minor"/>
    </font>
    <font>
      <vertAlign val="superscript"/>
      <sz val="11"/>
      <color rgb="FFFFFFFF"/>
      <name val="Calibri"/>
      <family val="2"/>
      <scheme val="minor"/>
    </font>
    <font>
      <b/>
      <sz val="11"/>
      <color rgb="FF000000"/>
      <name val="Calibri"/>
      <family val="2"/>
      <scheme val="minor"/>
    </font>
    <font>
      <sz val="11"/>
      <color rgb="FF000000"/>
      <name val="Calibri"/>
      <family val="2"/>
      <scheme val="minor"/>
    </font>
    <font>
      <sz val="11"/>
      <color rgb="FF9C6500"/>
      <name val="Calibri"/>
      <family val="2"/>
      <scheme val="minor"/>
    </font>
    <font>
      <sz val="18"/>
      <color theme="3"/>
      <name val="Calibri"/>
      <family val="2"/>
      <scheme val="minor"/>
    </font>
    <font>
      <sz val="11"/>
      <name val="Calibri"/>
      <family val="2"/>
      <scheme val="minor"/>
    </font>
    <font>
      <sz val="16"/>
      <color theme="1"/>
      <name val="Calibri"/>
      <family val="2"/>
      <scheme val="minor"/>
    </font>
    <font>
      <sz val="11"/>
      <color theme="0"/>
      <name val="Calibri"/>
      <family val="2"/>
      <scheme val="minor"/>
    </font>
    <font>
      <sz val="11"/>
      <color rgb="FF444444"/>
      <name val="Calibri"/>
      <family val="2"/>
      <scheme val="minor"/>
    </font>
  </fonts>
  <fills count="8">
    <fill>
      <patternFill patternType="none"/>
    </fill>
    <fill>
      <patternFill patternType="gray125"/>
    </fill>
    <fill>
      <patternFill patternType="solid">
        <fgColor rgb="FF4F81BD"/>
        <bgColor indexed="64"/>
      </patternFill>
    </fill>
    <fill>
      <patternFill patternType="solid">
        <fgColor rgb="FFFFEB9C"/>
      </patternFill>
    </fill>
    <fill>
      <patternFill patternType="solid">
        <fgColor theme="2"/>
        <bgColor indexed="64"/>
      </patternFill>
    </fill>
    <fill>
      <patternFill patternType="solid">
        <fgColor rgb="FFEAF0F6"/>
        <bgColor indexed="64"/>
      </patternFill>
    </fill>
    <fill>
      <patternFill patternType="solid">
        <fgColor theme="0"/>
        <bgColor indexed="64"/>
      </patternFill>
    </fill>
    <fill>
      <patternFill patternType="solid">
        <fgColor theme="4"/>
        <bgColor indexed="64"/>
      </patternFill>
    </fill>
  </fills>
  <borders count="45">
    <border>
      <left/>
      <right/>
      <top/>
      <bottom/>
      <diagonal/>
    </border>
    <border>
      <left style="medium">
        <color rgb="FF4F81BD"/>
      </left>
      <right style="medium">
        <color rgb="FF4F81BD"/>
      </right>
      <top style="medium">
        <color rgb="FF4F81BD"/>
      </top>
      <bottom/>
      <diagonal/>
    </border>
    <border>
      <left/>
      <right/>
      <top/>
      <bottom style="medium">
        <color rgb="FFDBE5F1"/>
      </bottom>
      <diagonal/>
    </border>
    <border>
      <left style="medium">
        <color rgb="FF4F81BD"/>
      </left>
      <right style="medium">
        <color rgb="FF4F81BD"/>
      </right>
      <top/>
      <bottom/>
      <diagonal/>
    </border>
    <border>
      <left style="medium">
        <color rgb="FF4F81BD"/>
      </left>
      <right style="medium">
        <color rgb="FF4F81BD"/>
      </right>
      <top/>
      <bottom style="medium">
        <color rgb="FF4F81BD"/>
      </bottom>
      <diagonal/>
    </border>
    <border>
      <left/>
      <right/>
      <top/>
      <bottom style="medium">
        <color rgb="FF4F81BD"/>
      </bottom>
      <diagonal/>
    </border>
    <border>
      <left style="medium">
        <color rgb="FF4F81BD"/>
      </left>
      <right/>
      <top style="medium">
        <color rgb="FF4F81BD"/>
      </top>
      <bottom/>
      <diagonal/>
    </border>
    <border>
      <left/>
      <right/>
      <top style="medium">
        <color rgb="FF4F81BD"/>
      </top>
      <bottom/>
      <diagonal/>
    </border>
    <border>
      <left/>
      <right/>
      <top/>
      <bottom style="medium">
        <color theme="4"/>
      </bottom>
      <diagonal/>
    </border>
    <border>
      <left style="medium">
        <color theme="4"/>
      </left>
      <right/>
      <top style="medium">
        <color theme="4"/>
      </top>
      <bottom/>
      <diagonal/>
    </border>
    <border>
      <left style="medium">
        <color theme="4"/>
      </left>
      <right/>
      <top/>
      <bottom/>
      <diagonal/>
    </border>
    <border>
      <left style="medium">
        <color theme="4"/>
      </left>
      <right/>
      <top/>
      <bottom style="medium">
        <color theme="4"/>
      </bottom>
      <diagonal/>
    </border>
    <border>
      <left/>
      <right/>
      <top style="medium">
        <color theme="4"/>
      </top>
      <bottom/>
      <diagonal/>
    </border>
    <border>
      <left/>
      <right style="medium">
        <color theme="4"/>
      </right>
      <top style="medium">
        <color theme="4"/>
      </top>
      <bottom/>
      <diagonal/>
    </border>
    <border>
      <left/>
      <right style="medium">
        <color theme="4"/>
      </right>
      <top/>
      <bottom/>
      <diagonal/>
    </border>
    <border>
      <left/>
      <right style="medium">
        <color theme="4"/>
      </right>
      <top/>
      <bottom style="medium">
        <color theme="4"/>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right style="medium">
        <color theme="4"/>
      </right>
      <top style="medium">
        <color theme="4"/>
      </top>
      <bottom style="medium">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bottom/>
      <diagonal/>
    </border>
    <border>
      <left style="medium">
        <color theme="4"/>
      </left>
      <right/>
      <top style="medium">
        <color theme="4"/>
      </top>
      <bottom style="medium">
        <color theme="4"/>
      </bottom>
      <diagonal/>
    </border>
    <border>
      <left style="medium">
        <color rgb="FF4F81BD"/>
      </left>
      <right/>
      <top/>
      <bottom/>
      <diagonal/>
    </border>
    <border>
      <left style="medium">
        <color theme="4"/>
      </left>
      <right/>
      <top style="medium">
        <color theme="4"/>
      </top>
      <bottom style="medium">
        <color rgb="FFDBE5F1"/>
      </bottom>
      <diagonal/>
    </border>
    <border>
      <left/>
      <right/>
      <top style="medium">
        <color theme="4"/>
      </top>
      <bottom style="medium">
        <color rgb="FFDBE5F1"/>
      </bottom>
      <diagonal/>
    </border>
    <border>
      <left/>
      <right style="medium">
        <color theme="4"/>
      </right>
      <top style="medium">
        <color theme="4"/>
      </top>
      <bottom style="medium">
        <color rgb="FFDBE5F1"/>
      </bottom>
      <diagonal/>
    </border>
    <border>
      <left style="medium">
        <color theme="4"/>
      </left>
      <right style="medium">
        <color rgb="FF4F81BD"/>
      </right>
      <top style="medium">
        <color theme="4"/>
      </top>
      <bottom/>
      <diagonal/>
    </border>
    <border>
      <left style="medium">
        <color theme="4"/>
      </left>
      <right style="medium">
        <color rgb="FF4F81BD"/>
      </right>
      <top/>
      <bottom/>
      <diagonal/>
    </border>
    <border>
      <left/>
      <right style="medium">
        <color theme="4"/>
      </right>
      <top/>
      <bottom style="medium">
        <color rgb="FFDBE5F1"/>
      </bottom>
      <diagonal/>
    </border>
    <border>
      <left style="medium">
        <color theme="4"/>
      </left>
      <right style="medium">
        <color rgb="FF4F81BD"/>
      </right>
      <top/>
      <bottom style="medium">
        <color theme="4"/>
      </bottom>
      <diagonal/>
    </border>
    <border>
      <left style="medium">
        <color theme="4"/>
      </left>
      <right/>
      <top/>
      <bottom style="medium">
        <color rgb="FFDBE5F1"/>
      </bottom>
      <diagonal/>
    </border>
    <border>
      <left/>
      <right/>
      <top style="medium">
        <color theme="4"/>
      </top>
      <bottom style="medium">
        <color theme="4"/>
      </bottom>
      <diagonal/>
    </border>
    <border>
      <left style="medium">
        <color theme="4"/>
      </left>
      <right style="medium">
        <color rgb="FF4F81BD"/>
      </right>
      <top style="medium">
        <color theme="4"/>
      </top>
      <bottom style="medium">
        <color theme="4"/>
      </bottom>
      <diagonal/>
    </border>
    <border>
      <left style="medium">
        <color theme="4"/>
      </left>
      <right/>
      <top/>
      <bottom style="medium">
        <color rgb="FF4F81BD"/>
      </bottom>
      <diagonal/>
    </border>
    <border>
      <left/>
      <right style="medium">
        <color theme="4"/>
      </right>
      <top/>
      <bottom style="medium">
        <color rgb="FF4F81BD"/>
      </bottom>
      <diagonal/>
    </border>
    <border>
      <left/>
      <right style="thin">
        <color theme="4"/>
      </right>
      <top style="thin">
        <color theme="4"/>
      </top>
      <bottom style="thin">
        <color theme="4"/>
      </bottom>
      <diagonal/>
    </border>
    <border>
      <left style="medium">
        <color theme="4"/>
      </left>
      <right/>
      <top style="medium">
        <color rgb="FF4F81BD"/>
      </top>
      <bottom/>
      <diagonal/>
    </border>
    <border>
      <left/>
      <right style="medium">
        <color theme="4"/>
      </right>
      <top style="medium">
        <color rgb="FF4F81BD"/>
      </top>
      <bottom/>
      <diagonal/>
    </border>
    <border>
      <left style="medium">
        <color theme="4"/>
      </left>
      <right/>
      <top style="medium">
        <color theme="4"/>
      </top>
      <bottom style="medium">
        <color rgb="FF4F81BD"/>
      </bottom>
      <diagonal/>
    </border>
  </borders>
  <cellStyleXfs count="2">
    <xf numFmtId="0" fontId="0" fillId="0" borderId="0"/>
    <xf numFmtId="0" fontId="6" fillId="3" borderId="0" applyNumberFormat="0" applyBorder="0" applyAlignment="0" applyProtection="0"/>
  </cellStyleXfs>
  <cellXfs count="157">
    <xf numFmtId="0" fontId="0" fillId="0" borderId="0" xfId="0"/>
    <xf numFmtId="0" fontId="4"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4" fillId="0" borderId="3" xfId="0" applyFont="1" applyBorder="1" applyAlignment="1">
      <alignment vertical="center"/>
    </xf>
    <xf numFmtId="0" fontId="5" fillId="0" borderId="0" xfId="0" applyFont="1" applyAlignment="1">
      <alignment vertical="center"/>
    </xf>
    <xf numFmtId="0" fontId="4"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2" fillId="2" borderId="7" xfId="0" applyFont="1" applyFill="1" applyBorder="1" applyAlignment="1">
      <alignment vertical="center"/>
    </xf>
    <xf numFmtId="0" fontId="1" fillId="0" borderId="0" xfId="0" applyFont="1" applyAlignment="1">
      <alignment vertical="center"/>
    </xf>
    <xf numFmtId="0" fontId="5" fillId="0" borderId="8" xfId="0" applyFont="1" applyBorder="1" applyAlignment="1">
      <alignment horizontal="center" vertical="center" wrapText="1"/>
    </xf>
    <xf numFmtId="0" fontId="1" fillId="0" borderId="10" xfId="0" applyFont="1" applyBorder="1"/>
    <xf numFmtId="0" fontId="1" fillId="0" borderId="11" xfId="0" applyFont="1" applyBorder="1"/>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0" xfId="0" applyFont="1"/>
    <xf numFmtId="0" fontId="5" fillId="0" borderId="8" xfId="0" applyFont="1" applyBorder="1" applyAlignment="1">
      <alignment vertical="center"/>
    </xf>
    <xf numFmtId="0" fontId="0" fillId="6" borderId="0" xfId="0" applyFill="1"/>
    <xf numFmtId="0" fontId="0" fillId="6" borderId="17" xfId="0" applyFill="1" applyBorder="1"/>
    <xf numFmtId="0" fontId="0" fillId="6" borderId="18" xfId="0" applyFill="1" applyBorder="1"/>
    <xf numFmtId="0" fontId="0" fillId="6" borderId="19" xfId="0" applyFill="1" applyBorder="1"/>
    <xf numFmtId="0" fontId="0" fillId="6" borderId="20" xfId="0" applyFill="1" applyBorder="1"/>
    <xf numFmtId="0" fontId="0" fillId="6" borderId="0" xfId="0" applyFill="1" applyAlignment="1">
      <alignment horizontal="center"/>
    </xf>
    <xf numFmtId="0" fontId="0" fillId="5" borderId="21" xfId="0" applyFill="1" applyBorder="1" applyAlignment="1">
      <alignment horizontal="center"/>
    </xf>
    <xf numFmtId="0" fontId="0" fillId="4" borderId="21" xfId="0" applyFill="1" applyBorder="1"/>
    <xf numFmtId="0" fontId="0" fillId="5" borderId="22" xfId="0" applyFill="1" applyBorder="1" applyAlignment="1">
      <alignment horizontal="center"/>
    </xf>
    <xf numFmtId="0" fontId="0" fillId="6" borderId="16" xfId="0" applyFill="1" applyBorder="1"/>
    <xf numFmtId="0" fontId="0" fillId="6" borderId="0" xfId="0" applyFill="1" applyAlignment="1">
      <alignment horizontal="right" indent="2"/>
    </xf>
    <xf numFmtId="0" fontId="7" fillId="6" borderId="0" xfId="0" applyFont="1" applyFill="1" applyAlignment="1">
      <alignment horizontal="center" vertical="center"/>
    </xf>
    <xf numFmtId="0" fontId="0" fillId="5" borderId="24" xfId="0" applyFill="1" applyBorder="1" applyAlignment="1">
      <alignment horizontal="center"/>
    </xf>
    <xf numFmtId="0" fontId="0" fillId="5" borderId="25" xfId="0" applyFill="1" applyBorder="1" applyAlignment="1">
      <alignment horizontal="center"/>
    </xf>
    <xf numFmtId="0" fontId="8" fillId="5" borderId="21" xfId="0" applyFont="1" applyFill="1" applyBorder="1"/>
    <xf numFmtId="0" fontId="0" fillId="0" borderId="16" xfId="0" applyBorder="1"/>
    <xf numFmtId="0" fontId="0" fillId="6" borderId="17" xfId="0" applyFill="1" applyBorder="1" applyAlignment="1">
      <alignment horizontal="center"/>
    </xf>
    <xf numFmtId="0" fontId="0" fillId="6" borderId="18" xfId="0" applyFill="1" applyBorder="1" applyAlignment="1">
      <alignment horizontal="center"/>
    </xf>
    <xf numFmtId="0" fontId="0" fillId="6" borderId="19" xfId="0" applyFill="1" applyBorder="1" applyAlignment="1">
      <alignment horizontal="center"/>
    </xf>
    <xf numFmtId="0" fontId="6" fillId="3" borderId="16" xfId="1" applyBorder="1"/>
    <xf numFmtId="0" fontId="0" fillId="6" borderId="0" xfId="0" applyFill="1" applyAlignment="1">
      <alignment wrapText="1"/>
    </xf>
    <xf numFmtId="0" fontId="9" fillId="6" borderId="0" xfId="0" applyFont="1" applyFill="1"/>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12"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vertical="center"/>
    </xf>
    <xf numFmtId="0" fontId="5" fillId="0" borderId="14" xfId="0" applyFont="1" applyBorder="1" applyAlignment="1">
      <alignment horizontal="center" vertical="center"/>
    </xf>
    <xf numFmtId="0" fontId="5" fillId="0" borderId="11"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6" xfId="0" applyFont="1" applyBorder="1" applyAlignment="1">
      <alignment vertical="center"/>
    </xf>
    <xf numFmtId="0" fontId="4"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2" fillId="2" borderId="6" xfId="0" applyFont="1" applyFill="1" applyBorder="1" applyAlignment="1">
      <alignment vertical="center"/>
    </xf>
    <xf numFmtId="0" fontId="4" fillId="0" borderId="32" xfId="0" applyFont="1" applyBorder="1" applyAlignment="1">
      <alignment vertical="center"/>
    </xf>
    <xf numFmtId="0" fontId="11" fillId="0" borderId="12" xfId="0" applyFont="1" applyBorder="1" applyAlignment="1">
      <alignment horizontal="left" vertical="center"/>
    </xf>
    <xf numFmtId="0" fontId="4" fillId="0" borderId="33" xfId="0" applyFont="1" applyBorder="1" applyAlignment="1">
      <alignment vertical="center"/>
    </xf>
    <xf numFmtId="0" fontId="5" fillId="0" borderId="34" xfId="0" applyFont="1" applyBorder="1" applyAlignment="1">
      <alignment horizontal="center" vertical="center"/>
    </xf>
    <xf numFmtId="0" fontId="4" fillId="0" borderId="35" xfId="0" applyFont="1" applyBorder="1" applyAlignment="1">
      <alignment vertical="center"/>
    </xf>
    <xf numFmtId="0" fontId="5" fillId="0" borderId="36" xfId="0" applyFont="1" applyBorder="1" applyAlignment="1">
      <alignment vertical="center"/>
    </xf>
    <xf numFmtId="0" fontId="5" fillId="0" borderId="27" xfId="0" applyFont="1" applyBorder="1" applyAlignment="1">
      <alignment vertical="center"/>
    </xf>
    <xf numFmtId="0" fontId="5" fillId="0" borderId="37" xfId="0" applyFont="1" applyBorder="1" applyAlignment="1">
      <alignment vertical="center"/>
    </xf>
    <xf numFmtId="0" fontId="5" fillId="0" borderId="37" xfId="0" applyFont="1" applyBorder="1" applyAlignment="1">
      <alignment horizontal="center" vertical="center"/>
    </xf>
    <xf numFmtId="0" fontId="4" fillId="0" borderId="38" xfId="0" applyFont="1" applyBorder="1" applyAlignment="1">
      <alignment vertical="center"/>
    </xf>
    <xf numFmtId="0" fontId="5" fillId="0" borderId="20" xfId="0" applyFont="1" applyBorder="1" applyAlignment="1">
      <alignment horizontal="center" vertical="center"/>
    </xf>
    <xf numFmtId="0" fontId="11" fillId="0" borderId="20" xfId="0" applyFont="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0" fillId="7" borderId="9" xfId="0" applyFill="1" applyBorder="1"/>
    <xf numFmtId="0" fontId="10" fillId="7" borderId="12" xfId="0" applyFont="1" applyFill="1" applyBorder="1"/>
    <xf numFmtId="0" fontId="0" fillId="7" borderId="13" xfId="0" applyFill="1" applyBorder="1"/>
    <xf numFmtId="1" fontId="0" fillId="0" borderId="10" xfId="0" applyNumberFormat="1" applyBorder="1" applyAlignment="1">
      <alignment vertical="center"/>
    </xf>
    <xf numFmtId="1" fontId="0" fillId="0" borderId="11" xfId="0" applyNumberFormat="1" applyBorder="1" applyAlignment="1">
      <alignment vertical="center"/>
    </xf>
    <xf numFmtId="1" fontId="0" fillId="0" borderId="8" xfId="0" applyNumberFormat="1" applyBorder="1" applyAlignment="1">
      <alignment vertical="center"/>
    </xf>
    <xf numFmtId="0" fontId="0" fillId="6" borderId="9" xfId="0" applyFill="1" applyBorder="1" applyAlignment="1">
      <alignment horizontal="center" vertical="center"/>
    </xf>
    <xf numFmtId="0" fontId="0" fillId="6" borderId="17" xfId="0" applyFill="1" applyBorder="1" applyAlignment="1">
      <alignment horizontal="center" vertical="center"/>
    </xf>
    <xf numFmtId="0" fontId="0" fillId="6" borderId="10" xfId="0" applyFill="1" applyBorder="1" applyAlignment="1">
      <alignment horizontal="center" vertical="center"/>
    </xf>
    <xf numFmtId="0" fontId="0" fillId="6" borderId="18" xfId="0" applyFill="1" applyBorder="1" applyAlignment="1">
      <alignment horizontal="center" vertical="center"/>
    </xf>
    <xf numFmtId="0" fontId="0" fillId="6" borderId="11" xfId="0" applyFill="1" applyBorder="1" applyAlignment="1">
      <alignment horizontal="center" vertical="center"/>
    </xf>
    <xf numFmtId="0" fontId="0" fillId="6" borderId="19" xfId="0" applyFill="1" applyBorder="1" applyAlignment="1">
      <alignment horizontal="center" vertical="center"/>
    </xf>
    <xf numFmtId="0" fontId="0" fillId="6" borderId="0" xfId="0" applyFill="1" applyAlignment="1">
      <alignment horizontal="right" vertical="top"/>
    </xf>
    <xf numFmtId="164" fontId="0" fillId="0" borderId="0" xfId="0" applyNumberFormat="1" applyAlignment="1">
      <alignment horizontal="right" vertical="top" wrapText="1"/>
    </xf>
    <xf numFmtId="164" fontId="0" fillId="0" borderId="16" xfId="0" applyNumberFormat="1" applyBorder="1" applyAlignment="1">
      <alignment horizontal="right" vertical="top"/>
    </xf>
    <xf numFmtId="0" fontId="5" fillId="0" borderId="0" xfId="0" applyFont="1" applyAlignment="1">
      <alignment vertical="center" wrapText="1"/>
    </xf>
    <xf numFmtId="0" fontId="5" fillId="0" borderId="0" xfId="0" applyFont="1" applyAlignment="1">
      <alignment horizontal="center" vertical="center" wrapText="1"/>
    </xf>
    <xf numFmtId="1" fontId="0" fillId="0" borderId="0" xfId="0" applyNumberFormat="1" applyAlignment="1">
      <alignment vertical="center"/>
    </xf>
    <xf numFmtId="0" fontId="2" fillId="2" borderId="4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3" xfId="0" applyFont="1" applyFill="1" applyBorder="1" applyAlignment="1">
      <alignment horizontal="center" vertical="center" wrapText="1"/>
    </xf>
    <xf numFmtId="1" fontId="5" fillId="0" borderId="0" xfId="0" applyNumberFormat="1" applyFont="1" applyAlignment="1">
      <alignment horizontal="center" vertical="center" wrapText="1"/>
    </xf>
    <xf numFmtId="0" fontId="2" fillId="2" borderId="9" xfId="0" applyFont="1" applyFill="1" applyBorder="1" applyAlignment="1">
      <alignment vertical="center" wrapText="1"/>
    </xf>
    <xf numFmtId="0" fontId="2" fillId="2" borderId="12" xfId="0" applyFont="1" applyFill="1" applyBorder="1" applyAlignment="1">
      <alignment vertical="center" wrapText="1"/>
    </xf>
    <xf numFmtId="0" fontId="2" fillId="2" borderId="10" xfId="0" applyFont="1" applyFill="1" applyBorder="1" applyAlignment="1">
      <alignment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5" fillId="0" borderId="8" xfId="0" applyFont="1" applyBorder="1" applyAlignment="1">
      <alignment vertical="center" wrapText="1"/>
    </xf>
    <xf numFmtId="0" fontId="2" fillId="2" borderId="44" xfId="0" applyFont="1" applyFill="1" applyBorder="1" applyAlignment="1">
      <alignment vertical="center"/>
    </xf>
    <xf numFmtId="0" fontId="2" fillId="2" borderId="12" xfId="0" applyFont="1" applyFill="1" applyBorder="1" applyAlignment="1">
      <alignment vertical="center"/>
    </xf>
    <xf numFmtId="0" fontId="2" fillId="2" borderId="42" xfId="0" applyFont="1" applyFill="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0" fillId="0" borderId="8" xfId="0" applyBorder="1" applyAlignment="1">
      <alignment vertical="center"/>
    </xf>
    <xf numFmtId="1" fontId="5" fillId="0" borderId="8" xfId="0" applyNumberFormat="1" applyFont="1" applyBorder="1" applyAlignment="1">
      <alignment horizontal="center" vertical="center" wrapText="1"/>
    </xf>
    <xf numFmtId="0" fontId="4" fillId="0" borderId="8" xfId="0" applyFont="1" applyBorder="1" applyAlignment="1">
      <alignment vertical="center" wrapText="1"/>
    </xf>
    <xf numFmtId="0" fontId="10" fillId="7" borderId="9" xfId="0" applyFont="1" applyFill="1" applyBorder="1"/>
    <xf numFmtId="1" fontId="5" fillId="0" borderId="10"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0" fontId="10" fillId="7" borderId="13" xfId="0" applyFont="1" applyFill="1" applyBorder="1"/>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0" fillId="6" borderId="0" xfId="0" applyFill="1" applyAlignment="1">
      <alignment wrapText="1"/>
    </xf>
    <xf numFmtId="0" fontId="0" fillId="0" borderId="23" xfId="0" applyBorder="1" applyAlignment="1">
      <alignment horizontal="left" vertical="center" wrapText="1"/>
    </xf>
    <xf numFmtId="0" fontId="0" fillId="0" borderId="0" xfId="0" applyAlignment="1">
      <alignment horizontal="left" vertical="center" wrapText="1"/>
    </xf>
    <xf numFmtId="0" fontId="0" fillId="0" borderId="26" xfId="0" applyBorder="1" applyAlignment="1">
      <alignment horizontal="left" vertical="center" wrapText="1"/>
    </xf>
    <xf numFmtId="0" fontId="0" fillId="0" borderId="10" xfId="0" applyBorder="1" applyAlignment="1">
      <alignment wrapText="1"/>
    </xf>
    <xf numFmtId="0" fontId="0" fillId="0" borderId="0" xfId="0" applyAlignment="1">
      <alignment wrapText="1"/>
    </xf>
    <xf numFmtId="0" fontId="0" fillId="6" borderId="10" xfId="0" applyFill="1" applyBorder="1" applyAlignment="1">
      <alignment horizontal="center"/>
    </xf>
    <xf numFmtId="0" fontId="0" fillId="6" borderId="14" xfId="0" applyFill="1" applyBorder="1" applyAlignment="1">
      <alignment horizontal="center"/>
    </xf>
    <xf numFmtId="0" fontId="0" fillId="6" borderId="9" xfId="0" applyFill="1" applyBorder="1" applyAlignment="1">
      <alignment horizontal="center"/>
    </xf>
    <xf numFmtId="0" fontId="0" fillId="6" borderId="13" xfId="0" applyFill="1" applyBorder="1" applyAlignment="1">
      <alignment horizontal="center"/>
    </xf>
    <xf numFmtId="0" fontId="0" fillId="6" borderId="11" xfId="0" applyFill="1" applyBorder="1" applyAlignment="1">
      <alignment horizontal="center"/>
    </xf>
    <xf numFmtId="0" fontId="0" fillId="6" borderId="15" xfId="0" applyFill="1" applyBorder="1" applyAlignment="1">
      <alignment horizontal="center"/>
    </xf>
    <xf numFmtId="0" fontId="7" fillId="6" borderId="0" xfId="0" applyFont="1" applyFill="1" applyAlignment="1">
      <alignment horizontal="center" vertical="center"/>
    </xf>
    <xf numFmtId="0" fontId="0" fillId="5" borderId="21" xfId="0" applyFill="1" applyBorder="1"/>
    <xf numFmtId="0" fontId="0" fillId="4" borderId="24" xfId="0" applyFill="1" applyBorder="1" applyAlignment="1">
      <alignment horizontal="left"/>
    </xf>
    <xf numFmtId="0" fontId="0" fillId="4" borderId="25" xfId="0" applyFill="1" applyBorder="1" applyAlignment="1">
      <alignment horizontal="left"/>
    </xf>
    <xf numFmtId="0" fontId="0" fillId="4" borderId="41" xfId="0" applyFill="1" applyBorder="1" applyAlignment="1">
      <alignment horizontal="left"/>
    </xf>
    <xf numFmtId="0" fontId="0" fillId="6" borderId="0" xfId="0" applyFill="1" applyAlignment="1">
      <alignment horizontal="center"/>
    </xf>
    <xf numFmtId="0" fontId="0" fillId="6" borderId="0" xfId="0" applyFill="1" applyAlignment="1">
      <alignment horizontal="left" vertical="top" wrapText="1"/>
    </xf>
    <xf numFmtId="0" fontId="0" fillId="4" borderId="21" xfId="0" applyFill="1" applyBorder="1"/>
    <xf numFmtId="0" fontId="10" fillId="7" borderId="27" xfId="0" applyFont="1" applyFill="1" applyBorder="1" applyAlignment="1">
      <alignment horizontal="center"/>
    </xf>
    <xf numFmtId="0" fontId="10" fillId="7" borderId="37" xfId="0" applyFont="1" applyFill="1" applyBorder="1" applyAlignment="1">
      <alignment horizontal="center"/>
    </xf>
    <xf numFmtId="0" fontId="10" fillId="7" borderId="20" xfId="0" applyFont="1" applyFill="1" applyBorder="1" applyAlignment="1">
      <alignment horizontal="center"/>
    </xf>
  </cellXfs>
  <cellStyles count="2">
    <cellStyle name="Neutral" xfId="1" builtinId="28"/>
    <cellStyle name="Normal" xfId="0" builtinId="0"/>
  </cellStyles>
  <dxfs count="14">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A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74628661614677E-2"/>
          <c:y val="0.12497641814437591"/>
          <c:w val="0.85306066175349182"/>
          <c:h val="0.61962712359441174"/>
        </c:manualLayout>
      </c:layout>
      <c:scatterChart>
        <c:scatterStyle val="lineMarker"/>
        <c:varyColors val="0"/>
        <c:ser>
          <c:idx val="3"/>
          <c:order val="0"/>
          <c:tx>
            <c:v>This Facility</c:v>
          </c:tx>
          <c:spPr>
            <a:ln w="28575">
              <a:noFill/>
            </a:ln>
          </c:spPr>
          <c:marker>
            <c:symbol val="diamond"/>
            <c:size val="6"/>
          </c:marker>
          <c:xVal>
            <c:numRef>
              <c:f>'PET - weight corrected DRL'!$B$13:$B$32</c:f>
              <c:numCache>
                <c:formatCode>General</c:formatCode>
                <c:ptCount val="20"/>
              </c:numCache>
            </c:numRef>
          </c:xVal>
          <c:yVal>
            <c:numRef>
              <c:f>'PET - weight corrected DRL'!$D$13:$D$32</c:f>
              <c:numCache>
                <c:formatCode>General</c:formatCode>
                <c:ptCount val="20"/>
              </c:numCache>
            </c:numRef>
          </c:yVal>
          <c:smooth val="0"/>
          <c:extLst>
            <c:ext xmlns:c16="http://schemas.microsoft.com/office/drawing/2014/chart" uri="{C3380CC4-5D6E-409C-BE32-E72D297353CC}">
              <c16:uniqueId val="{00000000-6765-45EA-95DE-A07D1108D0CF}"/>
            </c:ext>
          </c:extLst>
        </c:ser>
        <c:ser>
          <c:idx val="0"/>
          <c:order val="1"/>
          <c:tx>
            <c:v>25th percentile</c:v>
          </c:tx>
          <c:spPr>
            <a:ln w="28575">
              <a:solidFill>
                <a:schemeClr val="accent1"/>
              </a:solidFill>
            </a:ln>
          </c:spPr>
          <c:marker>
            <c:symbol val="square"/>
            <c:size val="5"/>
            <c:spPr>
              <a:solidFill>
                <a:schemeClr val="accent1"/>
              </a:solidFill>
              <a:ln>
                <a:noFill/>
              </a:ln>
            </c:spPr>
          </c:marker>
          <c:xVal>
            <c:numRef>
              <c:f>'PET - weight corrected DRL'!$J$13:$J$14</c:f>
              <c:numCache>
                <c:formatCode>General</c:formatCode>
                <c:ptCount val="2"/>
                <c:pt idx="0">
                  <c:v>50</c:v>
                </c:pt>
                <c:pt idx="1">
                  <c:v>120</c:v>
                </c:pt>
              </c:numCache>
            </c:numRef>
          </c:xVal>
          <c:yVal>
            <c:numRef>
              <c:f>'PET - weight corrected DRL'!$K$13:$K$14</c:f>
              <c:numCache>
                <c:formatCode>General</c:formatCode>
                <c:ptCount val="2"/>
                <c:pt idx="0">
                  <c:v>0</c:v>
                </c:pt>
                <c:pt idx="1">
                  <c:v>0</c:v>
                </c:pt>
              </c:numCache>
            </c:numRef>
          </c:yVal>
          <c:smooth val="0"/>
          <c:extLst>
            <c:ext xmlns:c16="http://schemas.microsoft.com/office/drawing/2014/chart" uri="{C3380CC4-5D6E-409C-BE32-E72D297353CC}">
              <c16:uniqueId val="{00000000-6782-4795-987B-CFB577D0F115}"/>
            </c:ext>
          </c:extLst>
        </c:ser>
        <c:ser>
          <c:idx val="1"/>
          <c:order val="2"/>
          <c:tx>
            <c:v>Median</c:v>
          </c:tx>
          <c:spPr>
            <a:ln w="28575">
              <a:solidFill>
                <a:schemeClr val="accent3"/>
              </a:solidFill>
            </a:ln>
          </c:spPr>
          <c:marker>
            <c:symbol val="square"/>
            <c:size val="5"/>
            <c:spPr>
              <a:solidFill>
                <a:schemeClr val="accent3"/>
              </a:solidFill>
              <a:ln>
                <a:noFill/>
              </a:ln>
            </c:spPr>
          </c:marker>
          <c:xVal>
            <c:numRef>
              <c:f>'PET - weight corrected DRL'!$J$13:$J$14</c:f>
              <c:numCache>
                <c:formatCode>General</c:formatCode>
                <c:ptCount val="2"/>
                <c:pt idx="0">
                  <c:v>50</c:v>
                </c:pt>
                <c:pt idx="1">
                  <c:v>120</c:v>
                </c:pt>
              </c:numCache>
            </c:numRef>
          </c:xVal>
          <c:yVal>
            <c:numRef>
              <c:f>'PET - weight corrected DRL'!$L$13:$L$14</c:f>
              <c:numCache>
                <c:formatCode>General</c:formatCode>
                <c:ptCount val="2"/>
                <c:pt idx="0">
                  <c:v>0</c:v>
                </c:pt>
                <c:pt idx="1">
                  <c:v>0</c:v>
                </c:pt>
              </c:numCache>
            </c:numRef>
          </c:yVal>
          <c:smooth val="0"/>
          <c:extLst>
            <c:ext xmlns:c16="http://schemas.microsoft.com/office/drawing/2014/chart" uri="{C3380CC4-5D6E-409C-BE32-E72D297353CC}">
              <c16:uniqueId val="{00000001-6782-4795-987B-CFB577D0F115}"/>
            </c:ext>
          </c:extLst>
        </c:ser>
        <c:ser>
          <c:idx val="2"/>
          <c:order val="3"/>
          <c:tx>
            <c:v>DRL</c:v>
          </c:tx>
          <c:spPr>
            <a:ln w="28575">
              <a:solidFill>
                <a:schemeClr val="accent2"/>
              </a:solidFill>
            </a:ln>
          </c:spPr>
          <c:marker>
            <c:symbol val="square"/>
            <c:size val="5"/>
            <c:spPr>
              <a:solidFill>
                <a:schemeClr val="accent2"/>
              </a:solidFill>
              <a:ln>
                <a:solidFill>
                  <a:schemeClr val="accent2"/>
                </a:solidFill>
              </a:ln>
            </c:spPr>
          </c:marker>
          <c:xVal>
            <c:numRef>
              <c:f>'PET - weight corrected DRL'!$J$13:$J$14</c:f>
              <c:numCache>
                <c:formatCode>General</c:formatCode>
                <c:ptCount val="2"/>
                <c:pt idx="0">
                  <c:v>50</c:v>
                </c:pt>
                <c:pt idx="1">
                  <c:v>120</c:v>
                </c:pt>
              </c:numCache>
            </c:numRef>
          </c:xVal>
          <c:yVal>
            <c:numRef>
              <c:f>'PET - weight corrected DRL'!$M$13:$M$14</c:f>
              <c:numCache>
                <c:formatCode>General</c:formatCode>
                <c:ptCount val="2"/>
                <c:pt idx="0">
                  <c:v>0</c:v>
                </c:pt>
                <c:pt idx="1">
                  <c:v>0</c:v>
                </c:pt>
              </c:numCache>
            </c:numRef>
          </c:yVal>
          <c:smooth val="0"/>
          <c:extLst>
            <c:ext xmlns:c16="http://schemas.microsoft.com/office/drawing/2014/chart" uri="{C3380CC4-5D6E-409C-BE32-E72D297353CC}">
              <c16:uniqueId val="{00000002-6782-4795-987B-CFB577D0F115}"/>
            </c:ext>
          </c:extLst>
        </c:ser>
        <c:dLbls>
          <c:showLegendKey val="0"/>
          <c:showVal val="0"/>
          <c:showCatName val="0"/>
          <c:showSerName val="0"/>
          <c:showPercent val="0"/>
          <c:showBubbleSize val="0"/>
        </c:dLbls>
        <c:axId val="47709568"/>
        <c:axId val="45942272"/>
      </c:scatterChart>
      <c:valAx>
        <c:axId val="47709568"/>
        <c:scaling>
          <c:orientation val="minMax"/>
          <c:min val="30"/>
        </c:scaling>
        <c:delete val="0"/>
        <c:axPos val="b"/>
        <c:title>
          <c:tx>
            <c:rich>
              <a:bodyPr/>
              <a:lstStyle/>
              <a:p>
                <a:pPr>
                  <a:defRPr/>
                </a:pPr>
                <a:r>
                  <a:rPr lang="en-US"/>
                  <a:t>Patient Weight (kg)</a:t>
                </a:r>
              </a:p>
            </c:rich>
          </c:tx>
          <c:overlay val="0"/>
        </c:title>
        <c:numFmt formatCode="General" sourceLinked="1"/>
        <c:majorTickMark val="out"/>
        <c:minorTickMark val="none"/>
        <c:tickLblPos val="nextTo"/>
        <c:crossAx val="45942272"/>
        <c:crosses val="autoZero"/>
        <c:crossBetween val="midCat"/>
      </c:valAx>
      <c:valAx>
        <c:axId val="45942272"/>
        <c:scaling>
          <c:orientation val="minMax"/>
        </c:scaling>
        <c:delete val="0"/>
        <c:axPos val="l"/>
        <c:majorGridlines/>
        <c:title>
          <c:tx>
            <c:rich>
              <a:bodyPr rot="-5400000" vert="horz"/>
              <a:lstStyle/>
              <a:p>
                <a:pPr>
                  <a:defRPr/>
                </a:pPr>
                <a:r>
                  <a:rPr lang="en-US"/>
                  <a:t>Administered Activity (MBq)</a:t>
                </a:r>
              </a:p>
            </c:rich>
          </c:tx>
          <c:overlay val="0"/>
        </c:title>
        <c:numFmt formatCode="General" sourceLinked="1"/>
        <c:majorTickMark val="out"/>
        <c:minorTickMark val="none"/>
        <c:tickLblPos val="nextTo"/>
        <c:crossAx val="47709568"/>
        <c:crosses val="autoZero"/>
        <c:crossBetween val="midCat"/>
      </c:valAx>
    </c:plotArea>
    <c:legend>
      <c:legendPos val="r"/>
      <c:layout>
        <c:manualLayout>
          <c:xMode val="edge"/>
          <c:yMode val="edge"/>
          <c:x val="0.16293487975925688"/>
          <c:y val="0.85334645072964299"/>
          <c:w val="0.67506483094337644"/>
          <c:h val="0.12671484224757076"/>
        </c:manualLayout>
      </c:layout>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'PET - fixed DRL'!$B$5:$D$5</c:f>
          <c:strCache>
            <c:ptCount val="3"/>
          </c:strCache>
        </c:strRef>
      </c:tx>
      <c:overlay val="0"/>
    </c:title>
    <c:autoTitleDeleted val="0"/>
    <c:plotArea>
      <c:layout/>
      <c:scatterChart>
        <c:scatterStyle val="lineMarker"/>
        <c:varyColors val="0"/>
        <c:ser>
          <c:idx val="3"/>
          <c:order val="0"/>
          <c:tx>
            <c:v>This Facility</c:v>
          </c:tx>
          <c:spPr>
            <a:ln w="28575">
              <a:noFill/>
            </a:ln>
          </c:spPr>
          <c:marker>
            <c:symbol val="diamond"/>
            <c:size val="6"/>
          </c:marker>
          <c:xVal>
            <c:numRef>
              <c:f>'PET - fixed DRL'!$C$12:$C$31</c:f>
              <c:numCache>
                <c:formatCode>General</c:formatCode>
                <c:ptCount val="20"/>
              </c:numCache>
            </c:numRef>
          </c:xVal>
          <c:yVal>
            <c:numRef>
              <c:f>'PET - fixed DRL'!$D$12:$D$31</c:f>
              <c:numCache>
                <c:formatCode>General</c:formatCode>
                <c:ptCount val="20"/>
              </c:numCache>
            </c:numRef>
          </c:yVal>
          <c:smooth val="0"/>
          <c:extLst>
            <c:ext xmlns:c16="http://schemas.microsoft.com/office/drawing/2014/chart" uri="{C3380CC4-5D6E-409C-BE32-E72D297353CC}">
              <c16:uniqueId val="{00000000-EB03-49AF-839C-B5FFD2D5B6A5}"/>
            </c:ext>
          </c:extLst>
        </c:ser>
        <c:ser>
          <c:idx val="1"/>
          <c:order val="1"/>
          <c:tx>
            <c:v>DRL</c:v>
          </c:tx>
          <c:marker>
            <c:symbol val="none"/>
          </c:marker>
          <c:xVal>
            <c:numLit>
              <c:formatCode>General</c:formatCode>
              <c:ptCount val="2"/>
              <c:pt idx="0">
                <c:v>0</c:v>
              </c:pt>
              <c:pt idx="1">
                <c:v>150</c:v>
              </c:pt>
            </c:numLit>
          </c:xVal>
          <c:yVal>
            <c:numRef>
              <c:f>('PET - fixed DRL'!$B$7,'PET - fixed DRL'!$B$7)</c:f>
              <c:numCache>
                <c:formatCode>General</c:formatCode>
                <c:ptCount val="2"/>
                <c:pt idx="0">
                  <c:v>0</c:v>
                </c:pt>
                <c:pt idx="1">
                  <c:v>0</c:v>
                </c:pt>
              </c:numCache>
            </c:numRef>
          </c:yVal>
          <c:smooth val="0"/>
          <c:extLst>
            <c:ext xmlns:c16="http://schemas.microsoft.com/office/drawing/2014/chart" uri="{C3380CC4-5D6E-409C-BE32-E72D297353CC}">
              <c16:uniqueId val="{00000001-EB03-49AF-839C-B5FFD2D5B6A5}"/>
            </c:ext>
          </c:extLst>
        </c:ser>
        <c:ser>
          <c:idx val="2"/>
          <c:order val="2"/>
          <c:tx>
            <c:v>Median</c:v>
          </c:tx>
          <c:marker>
            <c:symbol val="none"/>
          </c:marker>
          <c:xVal>
            <c:numLit>
              <c:formatCode>General</c:formatCode>
              <c:ptCount val="2"/>
              <c:pt idx="0">
                <c:v>0</c:v>
              </c:pt>
              <c:pt idx="1">
                <c:v>150</c:v>
              </c:pt>
            </c:numLit>
          </c:xVal>
          <c:yVal>
            <c:numRef>
              <c:f>('PET - fixed DRL'!$B$8,'PET - fixed DRL'!$B$8)</c:f>
              <c:numCache>
                <c:formatCode>General</c:formatCode>
                <c:ptCount val="2"/>
                <c:pt idx="0">
                  <c:v>0</c:v>
                </c:pt>
                <c:pt idx="1">
                  <c:v>0</c:v>
                </c:pt>
              </c:numCache>
            </c:numRef>
          </c:yVal>
          <c:smooth val="0"/>
          <c:extLst>
            <c:ext xmlns:c16="http://schemas.microsoft.com/office/drawing/2014/chart" uri="{C3380CC4-5D6E-409C-BE32-E72D297353CC}">
              <c16:uniqueId val="{00000002-EB03-49AF-839C-B5FFD2D5B6A5}"/>
            </c:ext>
          </c:extLst>
        </c:ser>
        <c:ser>
          <c:idx val="0"/>
          <c:order val="3"/>
          <c:tx>
            <c:v>25th</c:v>
          </c:tx>
          <c:marker>
            <c:symbol val="none"/>
          </c:marker>
          <c:xVal>
            <c:numLit>
              <c:formatCode>General</c:formatCode>
              <c:ptCount val="2"/>
              <c:pt idx="0">
                <c:v>0</c:v>
              </c:pt>
              <c:pt idx="1">
                <c:v>150</c:v>
              </c:pt>
            </c:numLit>
          </c:xVal>
          <c:yVal>
            <c:numRef>
              <c:f>('PET - fixed DRL'!$B$9,'PET - fixed DRL'!$B$9)</c:f>
              <c:numCache>
                <c:formatCode>General</c:formatCode>
                <c:ptCount val="2"/>
                <c:pt idx="0">
                  <c:v>0</c:v>
                </c:pt>
                <c:pt idx="1">
                  <c:v>0</c:v>
                </c:pt>
              </c:numCache>
            </c:numRef>
          </c:yVal>
          <c:smooth val="0"/>
          <c:extLst>
            <c:ext xmlns:c16="http://schemas.microsoft.com/office/drawing/2014/chart" uri="{C3380CC4-5D6E-409C-BE32-E72D297353CC}">
              <c16:uniqueId val="{00000003-EB03-49AF-839C-B5FFD2D5B6A5}"/>
            </c:ext>
          </c:extLst>
        </c:ser>
        <c:dLbls>
          <c:showLegendKey val="0"/>
          <c:showVal val="0"/>
          <c:showCatName val="0"/>
          <c:showSerName val="0"/>
          <c:showPercent val="0"/>
          <c:showBubbleSize val="0"/>
        </c:dLbls>
        <c:axId val="49895680"/>
        <c:axId val="49901952"/>
      </c:scatterChart>
      <c:valAx>
        <c:axId val="49895680"/>
        <c:scaling>
          <c:orientation val="minMax"/>
          <c:max val="150"/>
          <c:min val="0"/>
        </c:scaling>
        <c:delete val="0"/>
        <c:axPos val="b"/>
        <c:title>
          <c:tx>
            <c:rich>
              <a:bodyPr/>
              <a:lstStyle/>
              <a:p>
                <a:pPr>
                  <a:defRPr/>
                </a:pPr>
                <a:r>
                  <a:rPr lang="en-AU"/>
                  <a:t>Patient</a:t>
                </a:r>
                <a:r>
                  <a:rPr lang="en-AU" baseline="0"/>
                  <a:t> Weight (kg)</a:t>
                </a:r>
                <a:endParaRPr lang="en-AU"/>
              </a:p>
            </c:rich>
          </c:tx>
          <c:overlay val="0"/>
        </c:title>
        <c:numFmt formatCode="General" sourceLinked="1"/>
        <c:majorTickMark val="out"/>
        <c:minorTickMark val="none"/>
        <c:tickLblPos val="nextTo"/>
        <c:crossAx val="49901952"/>
        <c:crosses val="autoZero"/>
        <c:crossBetween val="midCat"/>
      </c:valAx>
      <c:valAx>
        <c:axId val="49901952"/>
        <c:scaling>
          <c:orientation val="minMax"/>
        </c:scaling>
        <c:delete val="0"/>
        <c:axPos val="l"/>
        <c:majorGridlines/>
        <c:title>
          <c:tx>
            <c:rich>
              <a:bodyPr rot="-5400000" vert="horz"/>
              <a:lstStyle/>
              <a:p>
                <a:pPr>
                  <a:defRPr/>
                </a:pPr>
                <a:r>
                  <a:rPr lang="en-US"/>
                  <a:t>Administered Activity (MBq)</a:t>
                </a:r>
              </a:p>
            </c:rich>
          </c:tx>
          <c:overlay val="0"/>
        </c:title>
        <c:numFmt formatCode="General" sourceLinked="1"/>
        <c:majorTickMark val="out"/>
        <c:minorTickMark val="none"/>
        <c:tickLblPos val="nextTo"/>
        <c:crossAx val="498956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'Multimodality CT'!$B$6:$C$6</c:f>
          <c:strCache>
            <c:ptCount val="2"/>
          </c:strCache>
        </c:strRef>
      </c:tx>
      <c:overlay val="0"/>
    </c:title>
    <c:autoTitleDeleted val="0"/>
    <c:plotArea>
      <c:layout/>
      <c:scatterChart>
        <c:scatterStyle val="lineMarker"/>
        <c:varyColors val="0"/>
        <c:ser>
          <c:idx val="3"/>
          <c:order val="0"/>
          <c:spPr>
            <a:ln w="28575">
              <a:noFill/>
            </a:ln>
          </c:spPr>
          <c:marker>
            <c:symbol val="diamond"/>
            <c:size val="6"/>
          </c:marker>
          <c:xVal>
            <c:numRef>
              <c:f>'Multimodality CT'!$C$14:$C$33</c:f>
              <c:numCache>
                <c:formatCode>General</c:formatCode>
                <c:ptCount val="20"/>
              </c:numCache>
            </c:numRef>
          </c:xVal>
          <c:yVal>
            <c:numRef>
              <c:f>'Multimodality CT'!$D$14:$D$33</c:f>
              <c:numCache>
                <c:formatCode>General</c:formatCode>
                <c:ptCount val="20"/>
              </c:numCache>
            </c:numRef>
          </c:yVal>
          <c:smooth val="0"/>
          <c:extLst>
            <c:ext xmlns:c16="http://schemas.microsoft.com/office/drawing/2014/chart" uri="{C3380CC4-5D6E-409C-BE32-E72D297353CC}">
              <c16:uniqueId val="{00000000-2473-4BFC-8925-79F5C622B767}"/>
            </c:ext>
          </c:extLst>
        </c:ser>
        <c:ser>
          <c:idx val="1"/>
          <c:order val="1"/>
          <c:tx>
            <c:v>DRL</c:v>
          </c:tx>
          <c:marker>
            <c:symbol val="none"/>
          </c:marker>
          <c:xVal>
            <c:numLit>
              <c:formatCode>General</c:formatCode>
              <c:ptCount val="2"/>
              <c:pt idx="0">
                <c:v>0</c:v>
              </c:pt>
              <c:pt idx="1">
                <c:v>150</c:v>
              </c:pt>
            </c:numLit>
          </c:xVal>
          <c:yVal>
            <c:numRef>
              <c:f>('Multimodality CT'!$B$9,'Multimodality CT'!$B$9)</c:f>
              <c:numCache>
                <c:formatCode>General</c:formatCode>
                <c:ptCount val="2"/>
                <c:pt idx="0">
                  <c:v>0</c:v>
                </c:pt>
                <c:pt idx="1">
                  <c:v>0</c:v>
                </c:pt>
              </c:numCache>
            </c:numRef>
          </c:yVal>
          <c:smooth val="0"/>
          <c:extLst>
            <c:ext xmlns:c16="http://schemas.microsoft.com/office/drawing/2014/chart" uri="{C3380CC4-5D6E-409C-BE32-E72D297353CC}">
              <c16:uniqueId val="{00000001-2473-4BFC-8925-79F5C622B767}"/>
            </c:ext>
          </c:extLst>
        </c:ser>
        <c:ser>
          <c:idx val="2"/>
          <c:order val="2"/>
          <c:tx>
            <c:v>Median</c:v>
          </c:tx>
          <c:marker>
            <c:symbol val="none"/>
          </c:marker>
          <c:xVal>
            <c:numLit>
              <c:formatCode>General</c:formatCode>
              <c:ptCount val="2"/>
              <c:pt idx="0">
                <c:v>0</c:v>
              </c:pt>
              <c:pt idx="1">
                <c:v>150</c:v>
              </c:pt>
            </c:numLit>
          </c:xVal>
          <c:yVal>
            <c:numRef>
              <c:f>('Multimodality CT'!$B$10,'Multimodality CT'!$B$10)</c:f>
              <c:numCache>
                <c:formatCode>General</c:formatCode>
                <c:ptCount val="2"/>
                <c:pt idx="0">
                  <c:v>0</c:v>
                </c:pt>
                <c:pt idx="1">
                  <c:v>0</c:v>
                </c:pt>
              </c:numCache>
            </c:numRef>
          </c:yVal>
          <c:smooth val="0"/>
          <c:extLst>
            <c:ext xmlns:c16="http://schemas.microsoft.com/office/drawing/2014/chart" uri="{C3380CC4-5D6E-409C-BE32-E72D297353CC}">
              <c16:uniqueId val="{00000002-2473-4BFC-8925-79F5C622B767}"/>
            </c:ext>
          </c:extLst>
        </c:ser>
        <c:ser>
          <c:idx val="0"/>
          <c:order val="3"/>
          <c:tx>
            <c:v>25th</c:v>
          </c:tx>
          <c:marker>
            <c:symbol val="none"/>
          </c:marker>
          <c:xVal>
            <c:numLit>
              <c:formatCode>General</c:formatCode>
              <c:ptCount val="2"/>
              <c:pt idx="0">
                <c:v>0</c:v>
              </c:pt>
              <c:pt idx="1">
                <c:v>150</c:v>
              </c:pt>
            </c:numLit>
          </c:xVal>
          <c:yVal>
            <c:numRef>
              <c:f>('Multimodality CT'!$B$11,'Multimodality CT'!$B$11)</c:f>
              <c:numCache>
                <c:formatCode>General</c:formatCode>
                <c:ptCount val="2"/>
                <c:pt idx="0">
                  <c:v>0</c:v>
                </c:pt>
                <c:pt idx="1">
                  <c:v>0</c:v>
                </c:pt>
              </c:numCache>
            </c:numRef>
          </c:yVal>
          <c:smooth val="0"/>
          <c:extLst>
            <c:ext xmlns:c16="http://schemas.microsoft.com/office/drawing/2014/chart" uri="{C3380CC4-5D6E-409C-BE32-E72D297353CC}">
              <c16:uniqueId val="{00000003-2473-4BFC-8925-79F5C622B767}"/>
            </c:ext>
          </c:extLst>
        </c:ser>
        <c:dLbls>
          <c:showLegendKey val="0"/>
          <c:showVal val="0"/>
          <c:showCatName val="0"/>
          <c:showSerName val="0"/>
          <c:showPercent val="0"/>
          <c:showBubbleSize val="0"/>
        </c:dLbls>
        <c:axId val="49578752"/>
        <c:axId val="49580672"/>
      </c:scatterChart>
      <c:valAx>
        <c:axId val="49578752"/>
        <c:scaling>
          <c:orientation val="minMax"/>
          <c:max val="160"/>
          <c:min val="0"/>
        </c:scaling>
        <c:delete val="0"/>
        <c:axPos val="b"/>
        <c:title>
          <c:tx>
            <c:rich>
              <a:bodyPr/>
              <a:lstStyle/>
              <a:p>
                <a:pPr>
                  <a:defRPr/>
                </a:pPr>
                <a:r>
                  <a:rPr lang="en-AU"/>
                  <a:t>Patient</a:t>
                </a:r>
                <a:r>
                  <a:rPr lang="en-AU" baseline="0"/>
                  <a:t> Weight (kg)</a:t>
                </a:r>
                <a:endParaRPr lang="en-AU"/>
              </a:p>
            </c:rich>
          </c:tx>
          <c:overlay val="0"/>
        </c:title>
        <c:numFmt formatCode="General" sourceLinked="1"/>
        <c:majorTickMark val="out"/>
        <c:minorTickMark val="none"/>
        <c:tickLblPos val="nextTo"/>
        <c:crossAx val="49580672"/>
        <c:crosses val="autoZero"/>
        <c:crossBetween val="midCat"/>
      </c:valAx>
      <c:valAx>
        <c:axId val="49580672"/>
        <c:scaling>
          <c:orientation val="minMax"/>
        </c:scaling>
        <c:delete val="0"/>
        <c:axPos val="l"/>
        <c:majorGridlines/>
        <c:title>
          <c:tx>
            <c:rich>
              <a:bodyPr rot="-5400000" vert="horz"/>
              <a:lstStyle/>
              <a:p>
                <a:pPr>
                  <a:defRPr/>
                </a:pPr>
                <a:r>
                  <a:rPr lang="en-US"/>
                  <a:t>CTDI</a:t>
                </a:r>
                <a:r>
                  <a:rPr lang="en-US" baseline="0"/>
                  <a:t>vol</a:t>
                </a:r>
                <a:r>
                  <a:rPr lang="en-US"/>
                  <a:t> (mGy)</a:t>
                </a:r>
              </a:p>
            </c:rich>
          </c:tx>
          <c:overlay val="0"/>
        </c:title>
        <c:numFmt formatCode="General" sourceLinked="1"/>
        <c:majorTickMark val="out"/>
        <c:minorTickMark val="none"/>
        <c:tickLblPos val="nextTo"/>
        <c:crossAx val="49578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'Multimodality CT'!$B$6:$C$6</c:f>
          <c:strCache>
            <c:ptCount val="2"/>
          </c:strCache>
        </c:strRef>
      </c:tx>
      <c:overlay val="0"/>
    </c:title>
    <c:autoTitleDeleted val="0"/>
    <c:plotArea>
      <c:layout/>
      <c:scatterChart>
        <c:scatterStyle val="lineMarker"/>
        <c:varyColors val="0"/>
        <c:ser>
          <c:idx val="3"/>
          <c:order val="0"/>
          <c:tx>
            <c:v>This Facility</c:v>
          </c:tx>
          <c:spPr>
            <a:ln w="28575">
              <a:noFill/>
            </a:ln>
          </c:spPr>
          <c:marker>
            <c:symbol val="diamond"/>
            <c:size val="6"/>
          </c:marker>
          <c:xVal>
            <c:numRef>
              <c:f>'Multimodality CT'!$C$14:$C$33</c:f>
              <c:numCache>
                <c:formatCode>General</c:formatCode>
                <c:ptCount val="20"/>
              </c:numCache>
            </c:numRef>
          </c:xVal>
          <c:yVal>
            <c:numRef>
              <c:f>'Multimodality CT'!$E$14:$E$33</c:f>
              <c:numCache>
                <c:formatCode>General</c:formatCode>
                <c:ptCount val="20"/>
              </c:numCache>
            </c:numRef>
          </c:yVal>
          <c:smooth val="0"/>
          <c:extLst>
            <c:ext xmlns:c16="http://schemas.microsoft.com/office/drawing/2014/chart" uri="{C3380CC4-5D6E-409C-BE32-E72D297353CC}">
              <c16:uniqueId val="{00000000-7483-4DF8-828F-6B374CBF9345}"/>
            </c:ext>
          </c:extLst>
        </c:ser>
        <c:ser>
          <c:idx val="1"/>
          <c:order val="1"/>
          <c:tx>
            <c:v>DRL</c:v>
          </c:tx>
          <c:marker>
            <c:symbol val="none"/>
          </c:marker>
          <c:xVal>
            <c:numLit>
              <c:formatCode>General</c:formatCode>
              <c:ptCount val="2"/>
              <c:pt idx="0">
                <c:v>0</c:v>
              </c:pt>
              <c:pt idx="1">
                <c:v>150</c:v>
              </c:pt>
            </c:numLit>
          </c:xVal>
          <c:yVal>
            <c:numRef>
              <c:f>('Multimodality CT'!$C$9,'Multimodality CT'!$C$9)</c:f>
              <c:numCache>
                <c:formatCode>General</c:formatCode>
                <c:ptCount val="2"/>
                <c:pt idx="0">
                  <c:v>0</c:v>
                </c:pt>
                <c:pt idx="1">
                  <c:v>0</c:v>
                </c:pt>
              </c:numCache>
            </c:numRef>
          </c:yVal>
          <c:smooth val="0"/>
          <c:extLst>
            <c:ext xmlns:c16="http://schemas.microsoft.com/office/drawing/2014/chart" uri="{C3380CC4-5D6E-409C-BE32-E72D297353CC}">
              <c16:uniqueId val="{00000001-7483-4DF8-828F-6B374CBF9345}"/>
            </c:ext>
          </c:extLst>
        </c:ser>
        <c:ser>
          <c:idx val="2"/>
          <c:order val="2"/>
          <c:tx>
            <c:v>Median</c:v>
          </c:tx>
          <c:marker>
            <c:symbol val="none"/>
          </c:marker>
          <c:xVal>
            <c:numLit>
              <c:formatCode>General</c:formatCode>
              <c:ptCount val="2"/>
              <c:pt idx="0">
                <c:v>0</c:v>
              </c:pt>
              <c:pt idx="1">
                <c:v>150</c:v>
              </c:pt>
            </c:numLit>
          </c:xVal>
          <c:yVal>
            <c:numRef>
              <c:f>('Multimodality CT'!$C$10,'Multimodality CT'!$C$10)</c:f>
              <c:numCache>
                <c:formatCode>General</c:formatCode>
                <c:ptCount val="2"/>
                <c:pt idx="0">
                  <c:v>0</c:v>
                </c:pt>
                <c:pt idx="1">
                  <c:v>0</c:v>
                </c:pt>
              </c:numCache>
            </c:numRef>
          </c:yVal>
          <c:smooth val="0"/>
          <c:extLst>
            <c:ext xmlns:c16="http://schemas.microsoft.com/office/drawing/2014/chart" uri="{C3380CC4-5D6E-409C-BE32-E72D297353CC}">
              <c16:uniqueId val="{00000002-7483-4DF8-828F-6B374CBF9345}"/>
            </c:ext>
          </c:extLst>
        </c:ser>
        <c:ser>
          <c:idx val="0"/>
          <c:order val="3"/>
          <c:tx>
            <c:v>25th</c:v>
          </c:tx>
          <c:marker>
            <c:symbol val="none"/>
          </c:marker>
          <c:xVal>
            <c:numLit>
              <c:formatCode>General</c:formatCode>
              <c:ptCount val="2"/>
              <c:pt idx="0">
                <c:v>0</c:v>
              </c:pt>
              <c:pt idx="1">
                <c:v>150</c:v>
              </c:pt>
            </c:numLit>
          </c:xVal>
          <c:yVal>
            <c:numRef>
              <c:f>('Multimodality CT'!$C$11,'Multimodality CT'!$C$11)</c:f>
              <c:numCache>
                <c:formatCode>General</c:formatCode>
                <c:ptCount val="2"/>
                <c:pt idx="0">
                  <c:v>0</c:v>
                </c:pt>
                <c:pt idx="1">
                  <c:v>0</c:v>
                </c:pt>
              </c:numCache>
            </c:numRef>
          </c:yVal>
          <c:smooth val="0"/>
          <c:extLst>
            <c:ext xmlns:c16="http://schemas.microsoft.com/office/drawing/2014/chart" uri="{C3380CC4-5D6E-409C-BE32-E72D297353CC}">
              <c16:uniqueId val="{00000003-7483-4DF8-828F-6B374CBF9345}"/>
            </c:ext>
          </c:extLst>
        </c:ser>
        <c:dLbls>
          <c:showLegendKey val="0"/>
          <c:showVal val="0"/>
          <c:showCatName val="0"/>
          <c:showSerName val="0"/>
          <c:showPercent val="0"/>
          <c:showBubbleSize val="0"/>
        </c:dLbls>
        <c:axId val="49578752"/>
        <c:axId val="49580672"/>
      </c:scatterChart>
      <c:valAx>
        <c:axId val="49578752"/>
        <c:scaling>
          <c:orientation val="minMax"/>
          <c:max val="160"/>
          <c:min val="0"/>
        </c:scaling>
        <c:delete val="0"/>
        <c:axPos val="b"/>
        <c:title>
          <c:tx>
            <c:rich>
              <a:bodyPr/>
              <a:lstStyle/>
              <a:p>
                <a:pPr>
                  <a:defRPr/>
                </a:pPr>
                <a:r>
                  <a:rPr lang="en-AU"/>
                  <a:t>Patient</a:t>
                </a:r>
                <a:r>
                  <a:rPr lang="en-AU" baseline="0"/>
                  <a:t> Weight (kg)</a:t>
                </a:r>
                <a:endParaRPr lang="en-AU"/>
              </a:p>
            </c:rich>
          </c:tx>
          <c:overlay val="0"/>
        </c:title>
        <c:numFmt formatCode="General" sourceLinked="1"/>
        <c:majorTickMark val="out"/>
        <c:minorTickMark val="none"/>
        <c:tickLblPos val="nextTo"/>
        <c:crossAx val="49580672"/>
        <c:crosses val="autoZero"/>
        <c:crossBetween val="midCat"/>
      </c:valAx>
      <c:valAx>
        <c:axId val="49580672"/>
        <c:scaling>
          <c:orientation val="minMax"/>
        </c:scaling>
        <c:delete val="0"/>
        <c:axPos val="l"/>
        <c:majorGridlines/>
        <c:title>
          <c:tx>
            <c:rich>
              <a:bodyPr rot="-5400000" vert="horz"/>
              <a:lstStyle/>
              <a:p>
                <a:pPr>
                  <a:defRPr/>
                </a:pPr>
                <a:r>
                  <a:rPr lang="en-US"/>
                  <a:t>Dose Length Product (mGy.cm)</a:t>
                </a:r>
              </a:p>
            </c:rich>
          </c:tx>
          <c:overlay val="0"/>
        </c:title>
        <c:numFmt formatCode="General" sourceLinked="1"/>
        <c:majorTickMark val="out"/>
        <c:minorTickMark val="none"/>
        <c:tickLblPos val="nextTo"/>
        <c:crossAx val="495787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'General NM'!$B$6:$C$6</c:f>
          <c:strCache>
            <c:ptCount val="2"/>
          </c:strCache>
        </c:strRef>
      </c:tx>
      <c:overlay val="0"/>
    </c:title>
    <c:autoTitleDeleted val="0"/>
    <c:plotArea>
      <c:layout/>
      <c:scatterChart>
        <c:scatterStyle val="lineMarker"/>
        <c:varyColors val="0"/>
        <c:ser>
          <c:idx val="3"/>
          <c:order val="0"/>
          <c:tx>
            <c:v>This Facility</c:v>
          </c:tx>
          <c:spPr>
            <a:ln w="28575">
              <a:noFill/>
            </a:ln>
          </c:spPr>
          <c:marker>
            <c:symbol val="diamond"/>
            <c:size val="6"/>
          </c:marker>
          <c:xVal>
            <c:numRef>
              <c:f>'General NM'!$C$13:$C$32</c:f>
              <c:numCache>
                <c:formatCode>General</c:formatCode>
                <c:ptCount val="20"/>
              </c:numCache>
            </c:numRef>
          </c:xVal>
          <c:yVal>
            <c:numRef>
              <c:f>'General NM'!$D$13:$D$32</c:f>
              <c:numCache>
                <c:formatCode>General</c:formatCode>
                <c:ptCount val="20"/>
              </c:numCache>
            </c:numRef>
          </c:yVal>
          <c:smooth val="0"/>
          <c:extLst>
            <c:ext xmlns:c16="http://schemas.microsoft.com/office/drawing/2014/chart" uri="{C3380CC4-5D6E-409C-BE32-E72D297353CC}">
              <c16:uniqueId val="{00000000-C3D0-439C-9BC2-7F642B8F4A61}"/>
            </c:ext>
          </c:extLst>
        </c:ser>
        <c:ser>
          <c:idx val="1"/>
          <c:order val="1"/>
          <c:tx>
            <c:v>DRL</c:v>
          </c:tx>
          <c:marker>
            <c:symbol val="none"/>
          </c:marker>
          <c:xVal>
            <c:numLit>
              <c:formatCode>General</c:formatCode>
              <c:ptCount val="2"/>
              <c:pt idx="0">
                <c:v>0</c:v>
              </c:pt>
              <c:pt idx="1">
                <c:v>150</c:v>
              </c:pt>
            </c:numLit>
          </c:xVal>
          <c:yVal>
            <c:numRef>
              <c:f>('General NM'!$B$8,'General NM'!$B$8)</c:f>
              <c:numCache>
                <c:formatCode>General</c:formatCode>
                <c:ptCount val="2"/>
                <c:pt idx="0">
                  <c:v>0</c:v>
                </c:pt>
                <c:pt idx="1">
                  <c:v>0</c:v>
                </c:pt>
              </c:numCache>
            </c:numRef>
          </c:yVal>
          <c:smooth val="0"/>
          <c:extLst>
            <c:ext xmlns:c16="http://schemas.microsoft.com/office/drawing/2014/chart" uri="{C3380CC4-5D6E-409C-BE32-E72D297353CC}">
              <c16:uniqueId val="{00000001-C3D0-439C-9BC2-7F642B8F4A61}"/>
            </c:ext>
          </c:extLst>
        </c:ser>
        <c:ser>
          <c:idx val="2"/>
          <c:order val="2"/>
          <c:tx>
            <c:v>Median</c:v>
          </c:tx>
          <c:marker>
            <c:symbol val="none"/>
          </c:marker>
          <c:xVal>
            <c:numLit>
              <c:formatCode>General</c:formatCode>
              <c:ptCount val="2"/>
              <c:pt idx="0">
                <c:v>0</c:v>
              </c:pt>
              <c:pt idx="1">
                <c:v>150</c:v>
              </c:pt>
            </c:numLit>
          </c:xVal>
          <c:yVal>
            <c:numRef>
              <c:f>('General NM'!$B$9,'General NM'!$B$9)</c:f>
              <c:numCache>
                <c:formatCode>General</c:formatCode>
                <c:ptCount val="2"/>
                <c:pt idx="0">
                  <c:v>0</c:v>
                </c:pt>
                <c:pt idx="1">
                  <c:v>0</c:v>
                </c:pt>
              </c:numCache>
            </c:numRef>
          </c:yVal>
          <c:smooth val="0"/>
          <c:extLst>
            <c:ext xmlns:c16="http://schemas.microsoft.com/office/drawing/2014/chart" uri="{C3380CC4-5D6E-409C-BE32-E72D297353CC}">
              <c16:uniqueId val="{00000002-C3D0-439C-9BC2-7F642B8F4A61}"/>
            </c:ext>
          </c:extLst>
        </c:ser>
        <c:ser>
          <c:idx val="0"/>
          <c:order val="3"/>
          <c:tx>
            <c:v>25th</c:v>
          </c:tx>
          <c:marker>
            <c:symbol val="none"/>
          </c:marker>
          <c:xVal>
            <c:numLit>
              <c:formatCode>General</c:formatCode>
              <c:ptCount val="2"/>
              <c:pt idx="0">
                <c:v>0</c:v>
              </c:pt>
              <c:pt idx="1">
                <c:v>150</c:v>
              </c:pt>
            </c:numLit>
          </c:xVal>
          <c:yVal>
            <c:numRef>
              <c:f>('General NM'!$B$10,'General NM'!$B$10)</c:f>
              <c:numCache>
                <c:formatCode>General</c:formatCode>
                <c:ptCount val="2"/>
                <c:pt idx="0">
                  <c:v>0</c:v>
                </c:pt>
                <c:pt idx="1">
                  <c:v>0</c:v>
                </c:pt>
              </c:numCache>
            </c:numRef>
          </c:yVal>
          <c:smooth val="0"/>
          <c:extLst>
            <c:ext xmlns:c16="http://schemas.microsoft.com/office/drawing/2014/chart" uri="{C3380CC4-5D6E-409C-BE32-E72D297353CC}">
              <c16:uniqueId val="{00000003-C3D0-439C-9BC2-7F642B8F4A61}"/>
            </c:ext>
          </c:extLst>
        </c:ser>
        <c:dLbls>
          <c:showLegendKey val="0"/>
          <c:showVal val="0"/>
          <c:showCatName val="0"/>
          <c:showSerName val="0"/>
          <c:showPercent val="0"/>
          <c:showBubbleSize val="0"/>
        </c:dLbls>
        <c:axId val="49895680"/>
        <c:axId val="49901952"/>
      </c:scatterChart>
      <c:valAx>
        <c:axId val="49895680"/>
        <c:scaling>
          <c:orientation val="minMax"/>
          <c:max val="150"/>
          <c:min val="0"/>
        </c:scaling>
        <c:delete val="0"/>
        <c:axPos val="b"/>
        <c:title>
          <c:tx>
            <c:rich>
              <a:bodyPr/>
              <a:lstStyle/>
              <a:p>
                <a:pPr>
                  <a:defRPr/>
                </a:pPr>
                <a:r>
                  <a:rPr lang="en-AU"/>
                  <a:t>Patient</a:t>
                </a:r>
                <a:r>
                  <a:rPr lang="en-AU" baseline="0"/>
                  <a:t> Weight (kg)</a:t>
                </a:r>
                <a:endParaRPr lang="en-AU"/>
              </a:p>
            </c:rich>
          </c:tx>
          <c:overlay val="0"/>
        </c:title>
        <c:numFmt formatCode="General" sourceLinked="1"/>
        <c:majorTickMark val="out"/>
        <c:minorTickMark val="none"/>
        <c:tickLblPos val="nextTo"/>
        <c:crossAx val="49901952"/>
        <c:crosses val="autoZero"/>
        <c:crossBetween val="midCat"/>
      </c:valAx>
      <c:valAx>
        <c:axId val="49901952"/>
        <c:scaling>
          <c:orientation val="minMax"/>
        </c:scaling>
        <c:delete val="0"/>
        <c:axPos val="l"/>
        <c:majorGridlines/>
        <c:title>
          <c:tx>
            <c:rich>
              <a:bodyPr rot="-5400000" vert="horz"/>
              <a:lstStyle/>
              <a:p>
                <a:pPr>
                  <a:defRPr/>
                </a:pPr>
                <a:r>
                  <a:rPr lang="en-US"/>
                  <a:t>Administered Activity (MBq)</a:t>
                </a:r>
              </a:p>
            </c:rich>
          </c:tx>
          <c:overlay val="0"/>
        </c:title>
        <c:numFmt formatCode="General" sourceLinked="1"/>
        <c:majorTickMark val="out"/>
        <c:minorTickMark val="none"/>
        <c:tickLblPos val="nextTo"/>
        <c:crossAx val="498956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34689</xdr:colOff>
      <xdr:row>9</xdr:row>
      <xdr:rowOff>33131</xdr:rowOff>
    </xdr:from>
    <xdr:to>
      <xdr:col>21</xdr:col>
      <xdr:colOff>533400</xdr:colOff>
      <xdr:row>33</xdr:row>
      <xdr:rowOff>19050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9</xdr:row>
      <xdr:rowOff>142875</xdr:rowOff>
    </xdr:from>
    <xdr:to>
      <xdr:col>13</xdr:col>
      <xdr:colOff>95250</xdr:colOff>
      <xdr:row>31</xdr:row>
      <xdr:rowOff>171450</xdr:rowOff>
    </xdr:to>
    <xdr:graphicFrame macro="">
      <xdr:nvGraphicFramePr>
        <xdr:cNvPr id="2" name="Chart 1">
          <a:extLst>
            <a:ext uri="{FF2B5EF4-FFF2-40B4-BE49-F238E27FC236}">
              <a16:creationId xmlns:a16="http://schemas.microsoft.com/office/drawing/2014/main" id="{07817DD5-F701-4064-B691-C1D1DD9B10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209550</xdr:colOff>
      <xdr:row>0</xdr:row>
      <xdr:rowOff>257176</xdr:rowOff>
    </xdr:from>
    <xdr:to>
      <xdr:col>13</xdr:col>
      <xdr:colOff>447675</xdr:colOff>
      <xdr:row>19</xdr:row>
      <xdr:rowOff>19050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238125</xdr:colOff>
      <xdr:row>20</xdr:row>
      <xdr:rowOff>38100</xdr:rowOff>
    </xdr:from>
    <xdr:to>
      <xdr:col>13</xdr:col>
      <xdr:colOff>476250</xdr:colOff>
      <xdr:row>38</xdr:row>
      <xdr:rowOff>95249</xdr:rowOff>
    </xdr:to>
    <xdr:graphicFrame macro="">
      <xdr:nvGraphicFramePr>
        <xdr:cNvPr id="3" name="Chart 2">
          <a:extLst>
            <a:ext uri="{FF2B5EF4-FFF2-40B4-BE49-F238E27FC236}">
              <a16:creationId xmlns:a16="http://schemas.microsoft.com/office/drawing/2014/main" id="{41BCC1C5-48AF-49C3-BD8C-ACC9F91C4B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895350</xdr:colOff>
      <xdr:row>5</xdr:row>
      <xdr:rowOff>152400</xdr:rowOff>
    </xdr:from>
    <xdr:to>
      <xdr:col>12</xdr:col>
      <xdr:colOff>219075</xdr:colOff>
      <xdr:row>28</xdr:row>
      <xdr:rowOff>171450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37"/>
  <sheetViews>
    <sheetView tabSelected="1" showRuler="0" view="pageLayout" zoomScaleNormal="100" workbookViewId="0">
      <selection activeCell="A3" sqref="A3:I3"/>
    </sheetView>
  </sheetViews>
  <sheetFormatPr defaultColWidth="0" defaultRowHeight="15" zeroHeight="1" x14ac:dyDescent="0.25"/>
  <cols>
    <col min="1" max="8" width="9.140625" customWidth="1"/>
    <col min="9" max="9" width="7.85546875" customWidth="1"/>
    <col min="10" max="10" width="6.28515625" customWidth="1"/>
    <col min="11" max="16383" width="9.140625" hidden="1"/>
    <col min="16384" max="16384" width="0.7109375" hidden="1"/>
  </cols>
  <sheetData>
    <row r="1" spans="1:10" ht="21" x14ac:dyDescent="0.35">
      <c r="A1" s="18"/>
      <c r="B1" s="18"/>
      <c r="C1" s="18"/>
      <c r="D1" s="18"/>
      <c r="E1" s="39" t="s">
        <v>76</v>
      </c>
      <c r="F1" s="18"/>
      <c r="G1" s="18"/>
      <c r="H1" s="18"/>
      <c r="I1" s="18"/>
      <c r="J1" s="18"/>
    </row>
    <row r="2" spans="1:10" x14ac:dyDescent="0.25">
      <c r="A2" s="18"/>
      <c r="B2" s="18"/>
      <c r="C2" s="18"/>
      <c r="D2" s="18"/>
      <c r="E2" s="18"/>
      <c r="F2" s="18"/>
      <c r="G2" s="18"/>
      <c r="H2" s="18"/>
      <c r="I2" s="18"/>
      <c r="J2" s="18"/>
    </row>
    <row r="3" spans="1:10" ht="78" customHeight="1" x14ac:dyDescent="0.25">
      <c r="A3" s="134" t="s">
        <v>79</v>
      </c>
      <c r="B3" s="134"/>
      <c r="C3" s="134"/>
      <c r="D3" s="134"/>
      <c r="E3" s="134"/>
      <c r="F3" s="134"/>
      <c r="G3" s="134"/>
      <c r="H3" s="134"/>
      <c r="I3" s="134"/>
      <c r="J3" s="18"/>
    </row>
    <row r="4" spans="1:10" ht="6.75" customHeight="1" x14ac:dyDescent="0.25">
      <c r="A4" s="18"/>
      <c r="B4" s="18"/>
      <c r="C4" s="18"/>
      <c r="D4" s="18"/>
      <c r="E4" s="18"/>
      <c r="F4" s="18"/>
      <c r="G4" s="18"/>
      <c r="H4" s="18"/>
      <c r="I4" s="18"/>
      <c r="J4" s="18"/>
    </row>
    <row r="5" spans="1:10" ht="90" customHeight="1" x14ac:dyDescent="0.25">
      <c r="A5" s="134" t="s">
        <v>77</v>
      </c>
      <c r="B5" s="134"/>
      <c r="C5" s="134"/>
      <c r="D5" s="134"/>
      <c r="E5" s="134"/>
      <c r="F5" s="134"/>
      <c r="G5" s="134"/>
      <c r="H5" s="134"/>
      <c r="I5" s="134"/>
      <c r="J5" s="18"/>
    </row>
    <row r="6" spans="1:10" x14ac:dyDescent="0.25">
      <c r="A6" s="38"/>
      <c r="B6" s="38"/>
      <c r="C6" s="38"/>
      <c r="D6" s="38"/>
      <c r="E6" s="38"/>
      <c r="F6" s="38"/>
      <c r="G6" s="38"/>
      <c r="H6" s="38"/>
      <c r="I6" s="38"/>
      <c r="J6" s="18"/>
    </row>
    <row r="7" spans="1:10" x14ac:dyDescent="0.25">
      <c r="A7" s="18" t="s">
        <v>66</v>
      </c>
      <c r="B7" s="18"/>
      <c r="C7" s="18"/>
      <c r="D7" s="18"/>
      <c r="E7" s="18"/>
      <c r="F7" s="18"/>
      <c r="G7" s="18"/>
      <c r="H7" s="18"/>
      <c r="I7" s="18"/>
      <c r="J7" s="18"/>
    </row>
    <row r="8" spans="1:10" x14ac:dyDescent="0.25">
      <c r="A8" s="18"/>
      <c r="B8" s="18"/>
      <c r="C8" s="18"/>
      <c r="D8" s="18"/>
      <c r="E8" s="18"/>
      <c r="F8" s="18"/>
      <c r="G8" s="18"/>
      <c r="H8" s="18"/>
      <c r="I8" s="18"/>
      <c r="J8" s="18"/>
    </row>
    <row r="9" spans="1:10" ht="30" customHeight="1" x14ac:dyDescent="0.25">
      <c r="A9" s="32"/>
      <c r="B9" s="135" t="s">
        <v>67</v>
      </c>
      <c r="C9" s="136"/>
      <c r="D9" s="137"/>
      <c r="E9" s="25"/>
      <c r="F9" s="135" t="s">
        <v>78</v>
      </c>
      <c r="G9" s="136"/>
      <c r="H9" s="136"/>
      <c r="I9" s="136"/>
      <c r="J9" s="18"/>
    </row>
    <row r="10" spans="1:10" ht="15.75" thickBot="1" x14ac:dyDescent="0.3">
      <c r="A10" s="18"/>
      <c r="B10" s="18"/>
      <c r="C10" s="18"/>
      <c r="D10" s="18"/>
      <c r="E10" s="18"/>
      <c r="F10" s="18"/>
      <c r="G10" s="18"/>
      <c r="H10" s="18"/>
      <c r="I10" s="18"/>
      <c r="J10" s="18"/>
    </row>
    <row r="11" spans="1:10" ht="30" customHeight="1" thickBot="1" x14ac:dyDescent="0.3">
      <c r="A11" s="33"/>
      <c r="B11" s="138" t="s">
        <v>68</v>
      </c>
      <c r="C11" s="139"/>
      <c r="D11" s="139"/>
      <c r="E11" s="37"/>
      <c r="F11" s="139" t="s">
        <v>80</v>
      </c>
      <c r="G11" s="139"/>
      <c r="H11" s="139"/>
      <c r="I11" s="139"/>
      <c r="J11" s="18"/>
    </row>
    <row r="12" spans="1:10" x14ac:dyDescent="0.25">
      <c r="A12" s="18"/>
      <c r="B12" s="18"/>
      <c r="C12" s="18"/>
      <c r="D12" s="18"/>
      <c r="E12" s="18"/>
      <c r="F12" s="139"/>
      <c r="G12" s="139"/>
      <c r="H12" s="139"/>
      <c r="I12" s="139"/>
      <c r="J12" s="18"/>
    </row>
    <row r="13" spans="1:10" x14ac:dyDescent="0.25">
      <c r="A13" s="18"/>
      <c r="B13" s="18"/>
      <c r="C13" s="18"/>
      <c r="D13" s="18"/>
      <c r="E13" s="18"/>
      <c r="F13" s="18"/>
      <c r="G13" s="18"/>
      <c r="H13" s="18"/>
      <c r="I13" s="18"/>
      <c r="J13" s="18"/>
    </row>
    <row r="14" spans="1:10" x14ac:dyDescent="0.25">
      <c r="A14" s="18" t="s">
        <v>69</v>
      </c>
      <c r="B14" s="18"/>
      <c r="C14" s="18"/>
      <c r="D14" s="18"/>
      <c r="E14" s="18"/>
      <c r="F14" s="18"/>
      <c r="G14" s="18"/>
      <c r="H14" s="18"/>
      <c r="I14" s="18"/>
      <c r="J14" s="18"/>
    </row>
    <row r="15" spans="1:10" x14ac:dyDescent="0.25">
      <c r="A15" s="18"/>
      <c r="B15" s="18" t="s">
        <v>70</v>
      </c>
      <c r="C15" s="18"/>
      <c r="D15" s="18"/>
      <c r="E15" s="18"/>
      <c r="F15" s="18"/>
      <c r="G15" s="18"/>
      <c r="H15" s="18"/>
      <c r="I15" s="18"/>
      <c r="J15" s="18"/>
    </row>
    <row r="16" spans="1:10" x14ac:dyDescent="0.25">
      <c r="A16" s="18"/>
      <c r="B16" s="18" t="s">
        <v>71</v>
      </c>
      <c r="C16" s="18"/>
      <c r="D16" s="18"/>
      <c r="E16" s="18"/>
      <c r="F16" s="18"/>
      <c r="G16" s="18"/>
      <c r="H16" s="18"/>
      <c r="I16" s="18"/>
      <c r="J16" s="18"/>
    </row>
    <row r="17" spans="1:10" ht="33" customHeight="1" x14ac:dyDescent="0.25">
      <c r="A17" s="134" t="s">
        <v>81</v>
      </c>
      <c r="B17" s="134"/>
      <c r="C17" s="134"/>
      <c r="D17" s="134"/>
      <c r="E17" s="134"/>
      <c r="F17" s="134"/>
      <c r="G17" s="134"/>
      <c r="H17" s="134"/>
      <c r="I17" s="134"/>
      <c r="J17" s="18"/>
    </row>
    <row r="18" spans="1:10" x14ac:dyDescent="0.25">
      <c r="A18" s="18"/>
      <c r="B18" s="18"/>
      <c r="C18" s="18"/>
      <c r="D18" s="18"/>
      <c r="E18" s="18"/>
      <c r="F18" s="18"/>
      <c r="G18" s="18"/>
      <c r="H18" s="18"/>
      <c r="I18" s="18"/>
      <c r="J18" s="18"/>
    </row>
    <row r="19" spans="1:10" x14ac:dyDescent="0.25">
      <c r="A19" s="134" t="s">
        <v>72</v>
      </c>
      <c r="B19" s="134"/>
      <c r="C19" s="134"/>
      <c r="D19" s="134"/>
      <c r="E19" s="134"/>
      <c r="F19" s="134"/>
      <c r="G19" s="134"/>
      <c r="H19" s="134"/>
      <c r="I19" s="134"/>
      <c r="J19" s="18"/>
    </row>
    <row r="20" spans="1:10" x14ac:dyDescent="0.25">
      <c r="A20" s="134"/>
      <c r="B20" s="134"/>
      <c r="C20" s="134"/>
      <c r="D20" s="134"/>
      <c r="E20" s="134"/>
      <c r="F20" s="134"/>
      <c r="G20" s="134"/>
      <c r="H20" s="134"/>
      <c r="I20" s="134"/>
      <c r="J20" s="18"/>
    </row>
    <row r="21" spans="1:10" x14ac:dyDescent="0.25">
      <c r="A21" s="38"/>
      <c r="B21" s="38"/>
      <c r="C21" s="38"/>
      <c r="D21" s="38"/>
      <c r="E21" s="38"/>
      <c r="F21" s="38"/>
      <c r="G21" s="38"/>
      <c r="H21" s="38"/>
      <c r="I21" s="38"/>
      <c r="J21" s="18"/>
    </row>
    <row r="22" spans="1:10" x14ac:dyDescent="0.25">
      <c r="A22" s="18"/>
      <c r="B22" s="18"/>
      <c r="C22" s="18" t="s">
        <v>73</v>
      </c>
      <c r="D22" s="18"/>
      <c r="E22" s="18"/>
      <c r="F22" s="18"/>
      <c r="G22" s="18"/>
      <c r="H22" s="18"/>
      <c r="I22" s="18"/>
      <c r="J22" s="18"/>
    </row>
    <row r="23" spans="1:10" x14ac:dyDescent="0.25">
      <c r="A23" s="18"/>
      <c r="B23" s="18"/>
      <c r="C23" s="18" t="s">
        <v>74</v>
      </c>
      <c r="D23" s="18"/>
      <c r="E23" s="18"/>
      <c r="F23" s="18"/>
      <c r="G23" s="18"/>
      <c r="H23" s="18"/>
      <c r="I23" s="18"/>
      <c r="J23" s="18"/>
    </row>
    <row r="24" spans="1:10" x14ac:dyDescent="0.25">
      <c r="A24" s="18"/>
      <c r="B24" s="18"/>
      <c r="C24" s="18"/>
      <c r="D24" s="18"/>
      <c r="E24" s="18"/>
      <c r="F24" s="18"/>
      <c r="G24" s="18"/>
      <c r="H24" s="18"/>
      <c r="I24" s="18"/>
      <c r="J24" s="18"/>
    </row>
    <row r="25" spans="1:10" x14ac:dyDescent="0.25">
      <c r="A25" s="18"/>
      <c r="B25" s="18"/>
      <c r="C25" s="18"/>
      <c r="D25" s="18"/>
      <c r="E25" s="18" t="s">
        <v>75</v>
      </c>
      <c r="F25" s="18"/>
      <c r="G25" s="18"/>
      <c r="H25" s="18"/>
      <c r="I25" s="18"/>
      <c r="J25" s="18"/>
    </row>
    <row r="26" spans="1:10" x14ac:dyDescent="0.25">
      <c r="A26" s="18"/>
      <c r="B26" s="18"/>
      <c r="C26" s="18"/>
      <c r="D26" s="18"/>
      <c r="E26" s="18"/>
      <c r="F26" s="18"/>
      <c r="G26" s="18"/>
      <c r="H26" s="18"/>
      <c r="I26" s="18"/>
      <c r="J26" s="18"/>
    </row>
    <row r="27" spans="1:10" x14ac:dyDescent="0.25">
      <c r="A27" s="18" t="s">
        <v>127</v>
      </c>
      <c r="B27" s="18"/>
      <c r="C27" s="18"/>
      <c r="D27" s="18"/>
      <c r="E27" s="18"/>
      <c r="F27" s="18"/>
      <c r="G27" s="18"/>
      <c r="H27" s="18"/>
      <c r="I27" s="18"/>
      <c r="J27" s="18"/>
    </row>
    <row r="28" spans="1:10" x14ac:dyDescent="0.25">
      <c r="A28" s="18"/>
      <c r="B28" s="18"/>
      <c r="C28" s="18"/>
      <c r="D28" s="18"/>
      <c r="E28" s="18"/>
      <c r="F28" s="18"/>
      <c r="G28" s="18"/>
      <c r="H28" s="18"/>
      <c r="I28" s="18"/>
      <c r="J28" s="18"/>
    </row>
    <row r="29" spans="1:10" x14ac:dyDescent="0.25">
      <c r="A29" s="18"/>
      <c r="B29" s="18"/>
      <c r="C29" s="18"/>
      <c r="D29" s="18"/>
      <c r="E29" s="18"/>
      <c r="F29" s="18"/>
      <c r="G29" s="18"/>
      <c r="H29" s="18"/>
      <c r="I29" s="18"/>
      <c r="J29" s="18"/>
    </row>
    <row r="30" spans="1:10" x14ac:dyDescent="0.25">
      <c r="A30" s="18"/>
      <c r="B30" s="18"/>
      <c r="C30" s="18"/>
      <c r="D30" s="18"/>
      <c r="E30" s="18"/>
      <c r="F30" s="18"/>
      <c r="G30" s="18"/>
      <c r="H30" s="18"/>
      <c r="I30" s="18"/>
      <c r="J30" s="18"/>
    </row>
    <row r="31" spans="1:10" x14ac:dyDescent="0.25">
      <c r="A31" s="18"/>
      <c r="B31" s="18"/>
      <c r="C31" s="18"/>
      <c r="D31" s="18"/>
      <c r="E31" s="18"/>
      <c r="F31" s="18"/>
      <c r="G31" s="18"/>
      <c r="H31" s="18"/>
      <c r="I31" s="18"/>
      <c r="J31" s="18"/>
    </row>
    <row r="32" spans="1:10" x14ac:dyDescent="0.25">
      <c r="A32" s="18"/>
      <c r="B32" s="18"/>
      <c r="C32" s="18"/>
      <c r="D32" s="18"/>
      <c r="E32" s="18"/>
      <c r="F32" s="18"/>
      <c r="G32" s="18"/>
      <c r="H32" s="18"/>
      <c r="I32" s="18"/>
      <c r="J32" s="18"/>
    </row>
    <row r="33" spans="1:10" x14ac:dyDescent="0.25">
      <c r="A33" s="18"/>
      <c r="B33" s="18"/>
      <c r="C33" s="18"/>
      <c r="D33" s="18"/>
      <c r="E33" s="18"/>
      <c r="F33" s="18"/>
      <c r="G33" s="18"/>
      <c r="H33" s="18"/>
      <c r="I33" s="18"/>
      <c r="J33" s="18"/>
    </row>
    <row r="34" spans="1:10" x14ac:dyDescent="0.25">
      <c r="A34" s="18"/>
      <c r="B34" s="18"/>
      <c r="C34" s="18"/>
      <c r="D34" s="18"/>
      <c r="E34" s="18"/>
      <c r="F34" s="18"/>
      <c r="G34" s="18"/>
      <c r="H34" s="18"/>
      <c r="I34" s="18"/>
      <c r="J34" s="18"/>
    </row>
    <row r="35" spans="1:10" x14ac:dyDescent="0.25">
      <c r="A35" s="18"/>
      <c r="B35" s="18"/>
      <c r="C35" s="18"/>
      <c r="D35" s="18"/>
      <c r="E35" s="18"/>
      <c r="F35" s="18"/>
      <c r="G35" s="18"/>
      <c r="H35" s="18"/>
      <c r="I35" s="18"/>
      <c r="J35" s="18"/>
    </row>
    <row r="36" spans="1:10" x14ac:dyDescent="0.25">
      <c r="A36" s="18"/>
      <c r="B36" s="18"/>
      <c r="C36" s="18"/>
      <c r="D36" s="18"/>
      <c r="E36" s="18"/>
      <c r="F36" s="18"/>
      <c r="G36" s="18"/>
      <c r="H36" s="18"/>
      <c r="I36" s="18"/>
      <c r="J36" s="18"/>
    </row>
    <row r="37" spans="1:10" x14ac:dyDescent="0.25">
      <c r="A37" s="18"/>
      <c r="B37" s="18"/>
      <c r="C37" s="18"/>
      <c r="D37" s="18"/>
      <c r="E37" s="18"/>
      <c r="F37" s="18"/>
      <c r="G37" s="18"/>
      <c r="H37" s="18"/>
      <c r="I37" s="18"/>
      <c r="J37" s="18"/>
    </row>
  </sheetData>
  <mergeCells count="8">
    <mergeCell ref="A5:I5"/>
    <mergeCell ref="A3:I3"/>
    <mergeCell ref="A19:I20"/>
    <mergeCell ref="F9:I9"/>
    <mergeCell ref="B9:D9"/>
    <mergeCell ref="B11:D11"/>
    <mergeCell ref="F11:I12"/>
    <mergeCell ref="A17:I17"/>
  </mergeCells>
  <pageMargins left="0.7" right="0.7" top="0.88541666666666663" bottom="0.75" header="0.3" footer="0.3"/>
  <pageSetup paperSize="9" orientation="portrait" r:id="rId1"/>
  <headerFooter differentFirst="1">
    <oddHeader xml:space="preserve">&amp;L
</oddHeader>
    <firstHeader>&amp;L&amp;G</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5"/>
  <sheetViews>
    <sheetView zoomScaleNormal="100" workbookViewId="0">
      <selection activeCell="N5" sqref="N5"/>
    </sheetView>
  </sheetViews>
  <sheetFormatPr defaultRowHeight="15" x14ac:dyDescent="0.25"/>
  <cols>
    <col min="1" max="1" width="15.7109375" customWidth="1"/>
    <col min="2" max="2" width="11.28515625" bestFit="1" customWidth="1"/>
    <col min="3" max="3" width="15.42578125" bestFit="1" customWidth="1"/>
    <col min="4" max="4" width="26.42578125" bestFit="1" customWidth="1"/>
    <col min="5" max="5" width="14.140625" customWidth="1"/>
    <col min="6" max="7" width="12.28515625" customWidth="1"/>
    <col min="10" max="13" width="9.140625" hidden="1" customWidth="1"/>
  </cols>
  <sheetData>
    <row r="1" spans="1:22" ht="23.25" x14ac:dyDescent="0.25">
      <c r="A1" s="146" t="str">
        <f>_xlfn.CONCAT("Weight Corrected DRL, ", B6)</f>
        <v xml:space="preserve">Weight Corrected DRL, </v>
      </c>
      <c r="B1" s="146"/>
      <c r="C1" s="146"/>
      <c r="D1" s="146"/>
      <c r="E1" s="146"/>
      <c r="F1" s="146"/>
      <c r="G1" s="146"/>
      <c r="H1" s="18"/>
      <c r="I1" s="18"/>
      <c r="J1" s="18"/>
      <c r="K1" s="18"/>
      <c r="L1" s="18"/>
      <c r="M1" s="18"/>
      <c r="N1" s="18"/>
      <c r="O1" s="18"/>
      <c r="P1" s="18"/>
      <c r="Q1" s="18"/>
      <c r="R1" s="18"/>
      <c r="S1" s="18"/>
      <c r="T1" s="18"/>
      <c r="U1" s="18"/>
      <c r="V1" s="18"/>
    </row>
    <row r="2" spans="1:22" x14ac:dyDescent="0.25">
      <c r="A2" s="18"/>
      <c r="B2" s="18"/>
      <c r="C2" s="18"/>
      <c r="D2" s="18"/>
      <c r="E2" s="18"/>
      <c r="F2" s="18"/>
      <c r="G2" s="18"/>
      <c r="H2" s="18"/>
      <c r="I2" s="18"/>
      <c r="J2" s="18"/>
      <c r="K2" s="18"/>
      <c r="L2" s="18"/>
      <c r="M2" s="18"/>
      <c r="N2" s="18"/>
      <c r="O2" s="18"/>
      <c r="P2" s="18"/>
      <c r="Q2" s="18"/>
      <c r="R2" s="18"/>
      <c r="S2" s="18"/>
      <c r="T2" s="18"/>
      <c r="U2" s="18"/>
      <c r="V2" s="18"/>
    </row>
    <row r="3" spans="1:22" x14ac:dyDescent="0.25">
      <c r="A3" s="18" t="s">
        <v>56</v>
      </c>
      <c r="B3" s="147"/>
      <c r="C3" s="147"/>
      <c r="D3" s="18"/>
      <c r="E3" s="18"/>
      <c r="F3" s="18"/>
      <c r="G3" s="18"/>
      <c r="H3" s="18"/>
      <c r="I3" s="18"/>
      <c r="J3" s="18"/>
      <c r="K3" s="18"/>
      <c r="L3" s="18"/>
      <c r="M3" s="18"/>
      <c r="N3" s="18"/>
      <c r="O3" s="18"/>
      <c r="P3" s="18"/>
      <c r="Q3" s="18"/>
      <c r="R3" s="18"/>
      <c r="S3" s="18"/>
      <c r="T3" s="18"/>
      <c r="U3" s="18"/>
      <c r="V3" s="18"/>
    </row>
    <row r="4" spans="1:22" x14ac:dyDescent="0.25">
      <c r="A4" s="18" t="s">
        <v>57</v>
      </c>
      <c r="B4" s="147"/>
      <c r="C4" s="147"/>
      <c r="D4" s="18"/>
      <c r="E4" s="18"/>
      <c r="F4" s="18"/>
      <c r="G4" s="18"/>
      <c r="H4" s="18"/>
      <c r="I4" s="18"/>
      <c r="J4" s="18"/>
      <c r="K4" s="18"/>
      <c r="L4" s="18"/>
      <c r="M4" s="18"/>
      <c r="N4" s="18"/>
      <c r="O4" s="18"/>
      <c r="P4" s="18"/>
      <c r="Q4" s="18"/>
      <c r="R4" s="18"/>
      <c r="S4" s="18"/>
      <c r="T4" s="18"/>
      <c r="U4" s="18"/>
      <c r="V4" s="18"/>
    </row>
    <row r="5" spans="1:22" x14ac:dyDescent="0.25">
      <c r="A5" s="18"/>
      <c r="B5" s="18"/>
      <c r="C5" s="18"/>
      <c r="D5" s="18"/>
      <c r="E5" s="18"/>
      <c r="F5" s="18"/>
      <c r="G5" s="18"/>
      <c r="H5" s="18"/>
      <c r="I5" s="18"/>
      <c r="J5" s="18"/>
      <c r="K5" s="18"/>
      <c r="L5" s="18"/>
      <c r="M5" s="18"/>
      <c r="N5" s="18"/>
      <c r="O5" s="18"/>
      <c r="P5" s="18"/>
      <c r="Q5" s="18"/>
      <c r="R5" s="18"/>
      <c r="S5" s="18"/>
      <c r="T5" s="18"/>
      <c r="U5" s="18"/>
      <c r="V5" s="18"/>
    </row>
    <row r="6" spans="1:22" x14ac:dyDescent="0.25">
      <c r="A6" s="18" t="s">
        <v>60</v>
      </c>
      <c r="B6" s="148"/>
      <c r="C6" s="149"/>
      <c r="D6" s="150"/>
      <c r="E6" s="18"/>
      <c r="F6" s="18"/>
      <c r="G6" s="18"/>
      <c r="H6" s="18"/>
      <c r="I6" s="18"/>
      <c r="J6" s="18"/>
      <c r="K6" s="18"/>
      <c r="L6" s="18"/>
      <c r="M6" s="18"/>
      <c r="N6" s="18"/>
      <c r="O6" s="18"/>
      <c r="P6" s="18"/>
      <c r="Q6" s="18"/>
      <c r="R6" s="18"/>
      <c r="S6" s="18"/>
      <c r="T6" s="18"/>
      <c r="U6" s="18"/>
      <c r="V6" s="18"/>
    </row>
    <row r="7" spans="1:22" ht="15.75" thickBot="1" x14ac:dyDescent="0.3">
      <c r="A7" s="18"/>
      <c r="B7" s="18"/>
      <c r="C7" s="18"/>
      <c r="D7" s="18"/>
      <c r="E7" s="18"/>
      <c r="F7" s="18"/>
      <c r="G7" s="18"/>
      <c r="H7" s="18"/>
      <c r="I7" s="18"/>
      <c r="J7" s="18"/>
      <c r="K7" s="18"/>
      <c r="L7" s="18"/>
      <c r="M7" s="18"/>
      <c r="N7" s="18"/>
      <c r="O7" s="18"/>
      <c r="P7" s="18"/>
      <c r="Q7" s="18"/>
      <c r="R7" s="18"/>
      <c r="S7" s="18"/>
      <c r="T7" s="18"/>
      <c r="U7" s="18"/>
      <c r="V7" s="18"/>
    </row>
    <row r="8" spans="1:22" x14ac:dyDescent="0.25">
      <c r="A8" s="18" t="s">
        <v>55</v>
      </c>
      <c r="B8" s="19" t="str">
        <f>IFERROR(VLOOKUP(B$6, DRLs!$B$31:$J$34, 6, FALSE), " ")</f>
        <v xml:space="preserve"> </v>
      </c>
      <c r="C8" s="18"/>
      <c r="D8" s="152" t="s">
        <v>124</v>
      </c>
      <c r="E8" s="152"/>
      <c r="F8" s="152"/>
      <c r="G8" s="152"/>
      <c r="H8" s="18"/>
      <c r="I8" s="18"/>
      <c r="J8" s="18"/>
      <c r="K8" s="18"/>
      <c r="L8" s="18"/>
      <c r="M8" s="18"/>
      <c r="N8" s="18"/>
      <c r="O8" s="18"/>
      <c r="P8" s="18"/>
      <c r="Q8" s="18"/>
      <c r="R8" s="18"/>
      <c r="S8" s="18"/>
      <c r="T8" s="18"/>
      <c r="U8" s="18"/>
      <c r="V8" s="18"/>
    </row>
    <row r="9" spans="1:22" x14ac:dyDescent="0.25">
      <c r="A9" s="18" t="s">
        <v>61</v>
      </c>
      <c r="B9" s="20" t="str">
        <f>IFERROR(VLOOKUP(B$6, DRLs!$B$31:$J$34, 5, FALSE), " ")</f>
        <v xml:space="preserve"> </v>
      </c>
      <c r="C9" s="18"/>
      <c r="D9" s="152"/>
      <c r="E9" s="152"/>
      <c r="F9" s="152"/>
      <c r="G9" s="152"/>
      <c r="H9" s="18"/>
      <c r="I9" s="18"/>
      <c r="J9" s="18"/>
      <c r="K9" s="18"/>
      <c r="L9" s="18"/>
      <c r="M9" s="18"/>
      <c r="N9" s="18"/>
      <c r="O9" s="18"/>
      <c r="P9" s="18"/>
      <c r="Q9" s="18"/>
      <c r="R9" s="18"/>
      <c r="S9" s="18"/>
      <c r="T9" s="18"/>
      <c r="U9" s="18"/>
      <c r="V9" s="18"/>
    </row>
    <row r="10" spans="1:22" ht="15.75" thickBot="1" x14ac:dyDescent="0.3">
      <c r="A10" s="18" t="s">
        <v>62</v>
      </c>
      <c r="B10" s="21" t="str">
        <f>IFERROR(VLOOKUP(B$6, DRLs!$B$31:$J$34, 4, FALSE), " ")</f>
        <v xml:space="preserve"> </v>
      </c>
      <c r="C10" s="18"/>
      <c r="D10" s="152"/>
      <c r="E10" s="152"/>
      <c r="F10" s="152"/>
      <c r="G10" s="152"/>
      <c r="H10" s="18"/>
      <c r="I10" s="18"/>
      <c r="J10" s="18"/>
      <c r="K10" s="18"/>
      <c r="L10" s="18"/>
      <c r="M10" s="18"/>
      <c r="N10" s="18"/>
      <c r="O10" s="18"/>
      <c r="P10" s="18"/>
      <c r="Q10" s="18"/>
      <c r="R10" s="18"/>
      <c r="S10" s="18"/>
      <c r="T10" s="18"/>
      <c r="U10" s="18"/>
      <c r="V10" s="18"/>
    </row>
    <row r="11" spans="1:22" x14ac:dyDescent="0.25">
      <c r="A11" s="18"/>
      <c r="B11" s="18"/>
      <c r="C11" s="18"/>
      <c r="D11" s="18"/>
      <c r="E11" s="18"/>
      <c r="F11" s="18"/>
      <c r="G11" s="18"/>
      <c r="H11" s="18"/>
      <c r="I11" s="18"/>
      <c r="J11" s="18"/>
      <c r="K11" s="18"/>
      <c r="L11" s="18"/>
      <c r="M11" s="18"/>
      <c r="N11" s="18"/>
      <c r="O11" s="18"/>
      <c r="P11" s="18"/>
      <c r="Q11" s="18"/>
      <c r="R11" s="18"/>
      <c r="S11" s="18"/>
      <c r="T11" s="18"/>
      <c r="U11" s="18"/>
      <c r="V11" s="18"/>
    </row>
    <row r="12" spans="1:22" ht="15.75" thickBot="1" x14ac:dyDescent="0.3">
      <c r="A12" s="28" t="s">
        <v>49</v>
      </c>
      <c r="B12" s="23" t="s">
        <v>52</v>
      </c>
      <c r="C12" s="23" t="s">
        <v>50</v>
      </c>
      <c r="D12" s="23" t="s">
        <v>53</v>
      </c>
      <c r="E12" s="151" t="s">
        <v>119</v>
      </c>
      <c r="F12" s="151"/>
      <c r="G12" s="23" t="s">
        <v>51</v>
      </c>
      <c r="H12" s="18"/>
      <c r="I12" s="18"/>
      <c r="J12" s="18" t="s">
        <v>121</v>
      </c>
      <c r="K12" s="18" t="s">
        <v>122</v>
      </c>
      <c r="L12" s="18" t="s">
        <v>123</v>
      </c>
      <c r="M12" s="18" t="s">
        <v>6</v>
      </c>
      <c r="N12" s="18"/>
      <c r="O12" s="18"/>
      <c r="P12" s="18"/>
      <c r="Q12" s="18"/>
      <c r="R12" s="18"/>
      <c r="S12" s="18"/>
      <c r="T12" s="18"/>
      <c r="U12" s="18"/>
      <c r="V12" s="18"/>
    </row>
    <row r="13" spans="1:22" x14ac:dyDescent="0.25">
      <c r="A13" s="28">
        <v>1</v>
      </c>
      <c r="B13" s="30"/>
      <c r="C13" s="35" t="str">
        <f>IF(ISNUMBER(B13), IF(AND(B13&gt;=50,B13&lt;=120, B8&lt;&gt;"-"),B13*$B$8,"-"), "")</f>
        <v/>
      </c>
      <c r="D13" s="31"/>
      <c r="E13" s="142" t="str">
        <f>IFERROR(D13/B13, "")</f>
        <v/>
      </c>
      <c r="F13" s="143"/>
      <c r="G13" s="34" t="str">
        <f t="shared" ref="G13:G32" si="0">IF(AND(ISNUMBER(C13), ISNUMBER(D13)), IF(D13&gt;C13, FALSE, TRUE), " ")</f>
        <v xml:space="preserve"> </v>
      </c>
      <c r="H13" s="18"/>
      <c r="I13" s="18"/>
      <c r="J13" s="18">
        <v>50</v>
      </c>
      <c r="K13" s="18" t="str">
        <f>IFERROR($B$10*$J13, "")</f>
        <v/>
      </c>
      <c r="L13" s="18" t="str">
        <f>IFERROR($B$9*$J13, "")</f>
        <v/>
      </c>
      <c r="M13" s="18" t="str">
        <f>IFERROR($B$8*$J13, "")</f>
        <v/>
      </c>
      <c r="N13" s="18"/>
      <c r="O13" s="18"/>
      <c r="P13" s="18"/>
      <c r="Q13" s="18"/>
      <c r="R13" s="18"/>
      <c r="S13" s="18"/>
      <c r="T13" s="18"/>
      <c r="U13" s="18"/>
      <c r="V13" s="18"/>
    </row>
    <row r="14" spans="1:22" x14ac:dyDescent="0.25">
      <c r="A14" s="28">
        <v>2</v>
      </c>
      <c r="B14" s="30"/>
      <c r="C14" s="35" t="str">
        <f t="shared" ref="C14:C32" si="1">IF(ISNUMBER(B14), IF(AND(B14&gt;=50,B14&lt;=120, B9&lt;&gt;"-"),B14*$B$8,"-"), "")</f>
        <v/>
      </c>
      <c r="D14" s="31"/>
      <c r="E14" s="140" t="str">
        <f t="shared" ref="E14:E32" si="2">IFERROR(D14/B14, "")</f>
        <v/>
      </c>
      <c r="F14" s="141"/>
      <c r="G14" s="35" t="str">
        <f t="shared" si="0"/>
        <v xml:space="preserve"> </v>
      </c>
      <c r="H14" s="18"/>
      <c r="I14" s="18"/>
      <c r="J14" s="18">
        <v>120</v>
      </c>
      <c r="K14" s="18" t="str">
        <f>IFERROR($B$10*$J14, "")</f>
        <v/>
      </c>
      <c r="L14" s="18" t="str">
        <f>IFERROR($B$9*$J14, "")</f>
        <v/>
      </c>
      <c r="M14" s="18" t="str">
        <f>IFERROR($B$8*$J14, "")</f>
        <v/>
      </c>
      <c r="N14" s="18"/>
      <c r="O14" s="18"/>
      <c r="P14" s="18"/>
      <c r="Q14" s="18"/>
      <c r="R14" s="18"/>
      <c r="S14" s="18"/>
      <c r="T14" s="18"/>
      <c r="U14" s="18"/>
      <c r="V14" s="18"/>
    </row>
    <row r="15" spans="1:22" x14ac:dyDescent="0.25">
      <c r="A15" s="28">
        <v>3</v>
      </c>
      <c r="B15" s="30"/>
      <c r="C15" s="35" t="str">
        <f t="shared" si="1"/>
        <v/>
      </c>
      <c r="D15" s="31"/>
      <c r="E15" s="140" t="str">
        <f t="shared" si="2"/>
        <v/>
      </c>
      <c r="F15" s="141"/>
      <c r="G15" s="35" t="str">
        <f t="shared" si="0"/>
        <v xml:space="preserve"> </v>
      </c>
      <c r="H15" s="18"/>
      <c r="I15" s="18"/>
      <c r="J15" s="18"/>
      <c r="K15" s="18"/>
      <c r="L15" s="18"/>
      <c r="M15" s="18"/>
      <c r="N15" s="18"/>
      <c r="O15" s="18"/>
      <c r="P15" s="18"/>
      <c r="Q15" s="18"/>
      <c r="R15" s="18"/>
      <c r="S15" s="18"/>
      <c r="T15" s="18"/>
      <c r="U15" s="18"/>
      <c r="V15" s="18"/>
    </row>
    <row r="16" spans="1:22" x14ac:dyDescent="0.25">
      <c r="A16" s="28">
        <v>4</v>
      </c>
      <c r="B16" s="30"/>
      <c r="C16" s="35" t="str">
        <f t="shared" si="1"/>
        <v/>
      </c>
      <c r="D16" s="31"/>
      <c r="E16" s="140" t="str">
        <f t="shared" si="2"/>
        <v/>
      </c>
      <c r="F16" s="141"/>
      <c r="G16" s="35" t="str">
        <f t="shared" si="0"/>
        <v xml:space="preserve"> </v>
      </c>
      <c r="H16" s="18"/>
      <c r="I16" s="18"/>
      <c r="J16" s="18"/>
      <c r="K16" s="18"/>
      <c r="L16" s="18"/>
      <c r="M16" s="18"/>
      <c r="N16" s="18"/>
      <c r="O16" s="18"/>
      <c r="P16" s="18"/>
      <c r="Q16" s="18"/>
      <c r="R16" s="18"/>
      <c r="S16" s="18"/>
      <c r="T16" s="18"/>
      <c r="U16" s="18"/>
      <c r="V16" s="18"/>
    </row>
    <row r="17" spans="1:22" x14ac:dyDescent="0.25">
      <c r="A17" s="28">
        <v>5</v>
      </c>
      <c r="B17" s="30"/>
      <c r="C17" s="35" t="str">
        <f t="shared" si="1"/>
        <v/>
      </c>
      <c r="D17" s="31"/>
      <c r="E17" s="140" t="str">
        <f t="shared" si="2"/>
        <v/>
      </c>
      <c r="F17" s="141"/>
      <c r="G17" s="35" t="str">
        <f t="shared" si="0"/>
        <v xml:space="preserve"> </v>
      </c>
      <c r="H17" s="18"/>
      <c r="I17" s="18"/>
      <c r="J17" s="18"/>
      <c r="K17" s="18"/>
      <c r="L17" s="18"/>
      <c r="M17" s="18"/>
      <c r="N17" s="18"/>
      <c r="O17" s="18"/>
      <c r="P17" s="18"/>
      <c r="Q17" s="18"/>
      <c r="R17" s="18"/>
      <c r="S17" s="18"/>
      <c r="T17" s="18"/>
      <c r="U17" s="18"/>
      <c r="V17" s="18"/>
    </row>
    <row r="18" spans="1:22" x14ac:dyDescent="0.25">
      <c r="A18" s="28">
        <v>6</v>
      </c>
      <c r="B18" s="30"/>
      <c r="C18" s="35" t="str">
        <f t="shared" si="1"/>
        <v/>
      </c>
      <c r="D18" s="31"/>
      <c r="E18" s="140" t="str">
        <f t="shared" si="2"/>
        <v/>
      </c>
      <c r="F18" s="141"/>
      <c r="G18" s="35" t="str">
        <f t="shared" si="0"/>
        <v xml:space="preserve"> </v>
      </c>
      <c r="H18" s="18"/>
      <c r="I18" s="18"/>
      <c r="J18" s="18"/>
      <c r="K18" s="18"/>
      <c r="L18" s="18"/>
      <c r="M18" s="18"/>
      <c r="N18" s="18"/>
      <c r="O18" s="18"/>
      <c r="P18" s="18"/>
      <c r="Q18" s="18"/>
      <c r="R18" s="18"/>
      <c r="S18" s="18"/>
      <c r="T18" s="18"/>
      <c r="U18" s="18"/>
      <c r="V18" s="18"/>
    </row>
    <row r="19" spans="1:22" x14ac:dyDescent="0.25">
      <c r="A19" s="28">
        <v>7</v>
      </c>
      <c r="B19" s="30"/>
      <c r="C19" s="35" t="str">
        <f t="shared" si="1"/>
        <v/>
      </c>
      <c r="D19" s="31"/>
      <c r="E19" s="140" t="str">
        <f t="shared" si="2"/>
        <v/>
      </c>
      <c r="F19" s="141"/>
      <c r="G19" s="35" t="str">
        <f t="shared" si="0"/>
        <v xml:space="preserve"> </v>
      </c>
      <c r="H19" s="18"/>
      <c r="I19" s="18"/>
      <c r="J19" s="18"/>
      <c r="K19" s="18"/>
      <c r="L19" s="18"/>
      <c r="M19" s="18"/>
      <c r="N19" s="18"/>
      <c r="O19" s="18"/>
      <c r="P19" s="18"/>
      <c r="Q19" s="18"/>
      <c r="R19" s="18"/>
      <c r="S19" s="18"/>
      <c r="T19" s="18"/>
      <c r="U19" s="18"/>
      <c r="V19" s="18"/>
    </row>
    <row r="20" spans="1:22" x14ac:dyDescent="0.25">
      <c r="A20" s="28">
        <v>8</v>
      </c>
      <c r="B20" s="30"/>
      <c r="C20" s="35" t="str">
        <f t="shared" si="1"/>
        <v/>
      </c>
      <c r="D20" s="31"/>
      <c r="E20" s="140" t="str">
        <f t="shared" si="2"/>
        <v/>
      </c>
      <c r="F20" s="141"/>
      <c r="G20" s="35" t="str">
        <f t="shared" si="0"/>
        <v xml:space="preserve"> </v>
      </c>
      <c r="H20" s="18"/>
      <c r="I20" s="18"/>
      <c r="J20" s="18"/>
      <c r="K20" s="18"/>
      <c r="L20" s="18"/>
      <c r="M20" s="18"/>
      <c r="N20" s="18"/>
      <c r="O20" s="18"/>
      <c r="P20" s="18"/>
      <c r="Q20" s="18"/>
      <c r="R20" s="18"/>
      <c r="S20" s="18"/>
      <c r="T20" s="18"/>
      <c r="U20" s="18"/>
      <c r="V20" s="18"/>
    </row>
    <row r="21" spans="1:22" x14ac:dyDescent="0.25">
      <c r="A21" s="28">
        <v>9</v>
      </c>
      <c r="B21" s="30"/>
      <c r="C21" s="35" t="str">
        <f t="shared" si="1"/>
        <v/>
      </c>
      <c r="D21" s="31"/>
      <c r="E21" s="140" t="str">
        <f t="shared" si="2"/>
        <v/>
      </c>
      <c r="F21" s="141"/>
      <c r="G21" s="35" t="str">
        <f t="shared" si="0"/>
        <v xml:space="preserve"> </v>
      </c>
      <c r="H21" s="18"/>
      <c r="I21" s="18"/>
      <c r="J21" s="18"/>
      <c r="K21" s="18"/>
      <c r="L21" s="18"/>
      <c r="M21" s="18"/>
      <c r="N21" s="18"/>
      <c r="O21" s="18"/>
      <c r="P21" s="18"/>
      <c r="Q21" s="18"/>
      <c r="R21" s="18"/>
      <c r="S21" s="18"/>
      <c r="T21" s="18"/>
      <c r="U21" s="18"/>
      <c r="V21" s="18"/>
    </row>
    <row r="22" spans="1:22" x14ac:dyDescent="0.25">
      <c r="A22" s="28">
        <v>10</v>
      </c>
      <c r="B22" s="30"/>
      <c r="C22" s="35" t="str">
        <f t="shared" si="1"/>
        <v/>
      </c>
      <c r="D22" s="31"/>
      <c r="E22" s="140" t="str">
        <f t="shared" si="2"/>
        <v/>
      </c>
      <c r="F22" s="141"/>
      <c r="G22" s="35" t="str">
        <f t="shared" si="0"/>
        <v xml:space="preserve"> </v>
      </c>
      <c r="H22" s="18"/>
      <c r="I22" s="18"/>
      <c r="J22" s="18"/>
      <c r="K22" s="18"/>
      <c r="L22" s="18"/>
      <c r="M22" s="18"/>
      <c r="N22" s="18"/>
      <c r="O22" s="18"/>
      <c r="P22" s="18"/>
      <c r="Q22" s="18"/>
      <c r="R22" s="18"/>
      <c r="S22" s="18"/>
      <c r="T22" s="18"/>
      <c r="U22" s="18"/>
      <c r="V22" s="18"/>
    </row>
    <row r="23" spans="1:22" x14ac:dyDescent="0.25">
      <c r="A23" s="28">
        <v>11</v>
      </c>
      <c r="B23" s="30"/>
      <c r="C23" s="35" t="str">
        <f t="shared" si="1"/>
        <v/>
      </c>
      <c r="D23" s="31"/>
      <c r="E23" s="140" t="str">
        <f t="shared" si="2"/>
        <v/>
      </c>
      <c r="F23" s="141"/>
      <c r="G23" s="35" t="str">
        <f t="shared" si="0"/>
        <v xml:space="preserve"> </v>
      </c>
      <c r="H23" s="18"/>
      <c r="I23" s="18"/>
      <c r="J23" s="18"/>
      <c r="K23" s="18"/>
      <c r="L23" s="18"/>
      <c r="M23" s="18"/>
      <c r="N23" s="18"/>
      <c r="O23" s="18"/>
      <c r="P23" s="18"/>
      <c r="Q23" s="18"/>
      <c r="R23" s="18"/>
      <c r="S23" s="18"/>
      <c r="T23" s="18"/>
      <c r="U23" s="18"/>
      <c r="V23" s="18"/>
    </row>
    <row r="24" spans="1:22" x14ac:dyDescent="0.25">
      <c r="A24" s="28">
        <v>12</v>
      </c>
      <c r="B24" s="30"/>
      <c r="C24" s="35" t="str">
        <f t="shared" si="1"/>
        <v/>
      </c>
      <c r="D24" s="31"/>
      <c r="E24" s="140" t="str">
        <f t="shared" si="2"/>
        <v/>
      </c>
      <c r="F24" s="141"/>
      <c r="G24" s="35" t="str">
        <f t="shared" si="0"/>
        <v xml:space="preserve"> </v>
      </c>
      <c r="H24" s="18"/>
      <c r="I24" s="18"/>
      <c r="J24" s="18"/>
      <c r="K24" s="18"/>
      <c r="L24" s="18"/>
      <c r="M24" s="18"/>
      <c r="N24" s="18"/>
      <c r="O24" s="18"/>
      <c r="P24" s="18"/>
      <c r="Q24" s="18"/>
      <c r="R24" s="18"/>
      <c r="S24" s="18"/>
      <c r="T24" s="18"/>
      <c r="U24" s="18"/>
      <c r="V24" s="18"/>
    </row>
    <row r="25" spans="1:22" x14ac:dyDescent="0.25">
      <c r="A25" s="28">
        <v>13</v>
      </c>
      <c r="B25" s="30"/>
      <c r="C25" s="35" t="str">
        <f t="shared" si="1"/>
        <v/>
      </c>
      <c r="D25" s="31"/>
      <c r="E25" s="140" t="str">
        <f t="shared" si="2"/>
        <v/>
      </c>
      <c r="F25" s="141"/>
      <c r="G25" s="35" t="str">
        <f t="shared" si="0"/>
        <v xml:space="preserve"> </v>
      </c>
      <c r="H25" s="18"/>
      <c r="I25" s="18"/>
      <c r="J25" s="18"/>
      <c r="K25" s="18"/>
      <c r="L25" s="18"/>
      <c r="M25" s="18"/>
      <c r="N25" s="18"/>
      <c r="O25" s="18"/>
      <c r="P25" s="18"/>
      <c r="Q25" s="18"/>
      <c r="R25" s="18"/>
      <c r="S25" s="18"/>
      <c r="T25" s="18"/>
      <c r="U25" s="18"/>
      <c r="V25" s="18"/>
    </row>
    <row r="26" spans="1:22" x14ac:dyDescent="0.25">
      <c r="A26" s="28">
        <v>14</v>
      </c>
      <c r="B26" s="30"/>
      <c r="C26" s="35" t="str">
        <f t="shared" si="1"/>
        <v/>
      </c>
      <c r="D26" s="31"/>
      <c r="E26" s="140" t="str">
        <f t="shared" si="2"/>
        <v/>
      </c>
      <c r="F26" s="141"/>
      <c r="G26" s="35" t="str">
        <f t="shared" si="0"/>
        <v xml:space="preserve"> </v>
      </c>
      <c r="H26" s="18"/>
      <c r="I26" s="18"/>
      <c r="J26" s="18"/>
      <c r="K26" s="18"/>
      <c r="L26" s="18"/>
      <c r="M26" s="18"/>
      <c r="N26" s="18"/>
      <c r="O26" s="18"/>
      <c r="P26" s="18"/>
      <c r="Q26" s="18"/>
      <c r="R26" s="18"/>
      <c r="S26" s="18"/>
      <c r="T26" s="18"/>
      <c r="U26" s="18"/>
      <c r="V26" s="18"/>
    </row>
    <row r="27" spans="1:22" x14ac:dyDescent="0.25">
      <c r="A27" s="28">
        <v>15</v>
      </c>
      <c r="B27" s="30"/>
      <c r="C27" s="35" t="str">
        <f t="shared" si="1"/>
        <v/>
      </c>
      <c r="D27" s="31"/>
      <c r="E27" s="140" t="str">
        <f t="shared" si="2"/>
        <v/>
      </c>
      <c r="F27" s="141"/>
      <c r="G27" s="35" t="str">
        <f t="shared" si="0"/>
        <v xml:space="preserve"> </v>
      </c>
      <c r="H27" s="18"/>
      <c r="I27" s="18"/>
      <c r="J27" s="18"/>
      <c r="K27" s="18"/>
      <c r="L27" s="18"/>
      <c r="M27" s="18"/>
      <c r="N27" s="18"/>
      <c r="O27" s="18"/>
      <c r="P27" s="18"/>
      <c r="Q27" s="18"/>
      <c r="R27" s="18"/>
      <c r="S27" s="18"/>
      <c r="T27" s="18"/>
      <c r="U27" s="18"/>
      <c r="V27" s="18"/>
    </row>
    <row r="28" spans="1:22" x14ac:dyDescent="0.25">
      <c r="A28" s="28">
        <v>16</v>
      </c>
      <c r="B28" s="30"/>
      <c r="C28" s="35" t="str">
        <f t="shared" si="1"/>
        <v/>
      </c>
      <c r="D28" s="31"/>
      <c r="E28" s="140" t="str">
        <f t="shared" si="2"/>
        <v/>
      </c>
      <c r="F28" s="141"/>
      <c r="G28" s="35" t="str">
        <f t="shared" si="0"/>
        <v xml:space="preserve"> </v>
      </c>
      <c r="H28" s="18"/>
      <c r="I28" s="18"/>
      <c r="J28" s="18"/>
      <c r="K28" s="18"/>
      <c r="L28" s="18"/>
      <c r="M28" s="18"/>
      <c r="N28" s="18"/>
      <c r="O28" s="18"/>
      <c r="P28" s="18"/>
      <c r="Q28" s="18"/>
      <c r="R28" s="18"/>
      <c r="S28" s="18"/>
      <c r="T28" s="18"/>
      <c r="U28" s="18"/>
      <c r="V28" s="18"/>
    </row>
    <row r="29" spans="1:22" x14ac:dyDescent="0.25">
      <c r="A29" s="28">
        <v>17</v>
      </c>
      <c r="B29" s="30"/>
      <c r="C29" s="35" t="str">
        <f t="shared" si="1"/>
        <v/>
      </c>
      <c r="D29" s="31"/>
      <c r="E29" s="140" t="str">
        <f t="shared" si="2"/>
        <v/>
      </c>
      <c r="F29" s="141"/>
      <c r="G29" s="35" t="str">
        <f t="shared" si="0"/>
        <v xml:space="preserve"> </v>
      </c>
      <c r="H29" s="18"/>
      <c r="I29" s="18"/>
      <c r="J29" s="18"/>
      <c r="K29" s="18"/>
      <c r="L29" s="18"/>
      <c r="M29" s="18"/>
      <c r="N29" s="18"/>
      <c r="O29" s="18"/>
      <c r="P29" s="18"/>
      <c r="Q29" s="18"/>
      <c r="R29" s="18"/>
      <c r="S29" s="18"/>
      <c r="T29" s="18"/>
      <c r="U29" s="18"/>
      <c r="V29" s="18"/>
    </row>
    <row r="30" spans="1:22" x14ac:dyDescent="0.25">
      <c r="A30" s="28">
        <v>18</v>
      </c>
      <c r="B30" s="30"/>
      <c r="C30" s="35" t="str">
        <f t="shared" si="1"/>
        <v/>
      </c>
      <c r="D30" s="31"/>
      <c r="E30" s="140" t="str">
        <f t="shared" si="2"/>
        <v/>
      </c>
      <c r="F30" s="141"/>
      <c r="G30" s="35" t="str">
        <f t="shared" si="0"/>
        <v xml:space="preserve"> </v>
      </c>
      <c r="H30" s="18"/>
      <c r="I30" s="18"/>
      <c r="J30" s="18"/>
      <c r="K30" s="18"/>
      <c r="L30" s="18"/>
      <c r="M30" s="18"/>
      <c r="N30" s="18"/>
      <c r="O30" s="18"/>
      <c r="P30" s="18"/>
      <c r="Q30" s="18"/>
      <c r="R30" s="18"/>
      <c r="S30" s="18"/>
      <c r="T30" s="18"/>
      <c r="U30" s="18"/>
      <c r="V30" s="18"/>
    </row>
    <row r="31" spans="1:22" x14ac:dyDescent="0.25">
      <c r="A31" s="28">
        <v>19</v>
      </c>
      <c r="B31" s="30"/>
      <c r="C31" s="35" t="str">
        <f t="shared" si="1"/>
        <v/>
      </c>
      <c r="D31" s="31"/>
      <c r="E31" s="140" t="str">
        <f t="shared" si="2"/>
        <v/>
      </c>
      <c r="F31" s="141"/>
      <c r="G31" s="35" t="str">
        <f t="shared" si="0"/>
        <v xml:space="preserve"> </v>
      </c>
      <c r="H31" s="18"/>
      <c r="I31" s="18"/>
      <c r="J31" s="18"/>
      <c r="K31" s="18"/>
      <c r="L31" s="18"/>
      <c r="M31" s="18"/>
      <c r="N31" s="18"/>
      <c r="O31" s="18"/>
      <c r="P31" s="18"/>
      <c r="Q31" s="18"/>
      <c r="R31" s="18"/>
      <c r="S31" s="18"/>
      <c r="T31" s="18"/>
      <c r="U31" s="18"/>
      <c r="V31" s="18"/>
    </row>
    <row r="32" spans="1:22" ht="15.75" thickBot="1" x14ac:dyDescent="0.3">
      <c r="A32" s="28">
        <v>20</v>
      </c>
      <c r="B32" s="30"/>
      <c r="C32" s="35" t="str">
        <f t="shared" si="1"/>
        <v/>
      </c>
      <c r="D32" s="31"/>
      <c r="E32" s="144" t="str">
        <f t="shared" si="2"/>
        <v/>
      </c>
      <c r="F32" s="145"/>
      <c r="G32" s="36" t="str">
        <f t="shared" si="0"/>
        <v xml:space="preserve"> </v>
      </c>
      <c r="H32" s="18"/>
      <c r="I32" s="18"/>
      <c r="J32" s="18"/>
      <c r="K32" s="18"/>
      <c r="L32" s="18"/>
      <c r="M32" s="18"/>
      <c r="N32" s="18"/>
      <c r="O32" s="18"/>
      <c r="P32" s="18"/>
      <c r="Q32" s="18"/>
      <c r="R32" s="18"/>
      <c r="S32" s="18"/>
      <c r="T32" s="18"/>
      <c r="U32" s="18"/>
      <c r="V32" s="18"/>
    </row>
    <row r="33" spans="1:22" ht="30.75" thickBot="1" x14ac:dyDescent="0.3">
      <c r="A33" s="18"/>
      <c r="B33" s="18"/>
      <c r="C33" s="18"/>
      <c r="D33" s="92" t="s">
        <v>120</v>
      </c>
      <c r="E33" s="94" t="str">
        <f>IFERROR(MEDIAN(E13:E32), " ")</f>
        <v xml:space="preserve"> </v>
      </c>
      <c r="F33" s="93" t="s">
        <v>118</v>
      </c>
      <c r="G33" s="94" t="str">
        <f>IFERROR( COUNTIF(G13:G32, TRUE) / COUNTIF(G13:G32, "&lt;&gt; ") *100, " ")</f>
        <v xml:space="preserve"> </v>
      </c>
      <c r="I33" s="18"/>
      <c r="J33" s="18"/>
      <c r="K33" s="18"/>
      <c r="L33" s="18"/>
      <c r="M33" s="18"/>
      <c r="N33" s="18"/>
      <c r="O33" s="18"/>
      <c r="P33" s="18"/>
      <c r="Q33" s="18"/>
      <c r="R33" s="18"/>
      <c r="S33" s="18"/>
      <c r="T33" s="18"/>
      <c r="U33" s="18"/>
      <c r="V33" s="18"/>
    </row>
    <row r="34" spans="1:22" x14ac:dyDescent="0.25">
      <c r="A34" s="18"/>
      <c r="B34" s="18"/>
      <c r="C34" s="18"/>
      <c r="D34" s="18"/>
      <c r="E34" s="18"/>
      <c r="F34" s="18"/>
      <c r="G34" s="18"/>
      <c r="H34" s="18"/>
      <c r="I34" s="18"/>
      <c r="J34" s="18"/>
      <c r="K34" s="18"/>
      <c r="L34" s="18"/>
      <c r="M34" s="18"/>
      <c r="N34" s="18"/>
      <c r="O34" s="18"/>
      <c r="P34" s="18"/>
      <c r="Q34" s="18"/>
      <c r="R34" s="18"/>
      <c r="S34" s="18"/>
      <c r="T34" s="18"/>
      <c r="U34" s="18"/>
      <c r="V34" s="18"/>
    </row>
    <row r="35" spans="1:22" x14ac:dyDescent="0.25">
      <c r="A35" s="18"/>
      <c r="B35" s="18"/>
      <c r="C35" s="18"/>
      <c r="D35" s="18"/>
      <c r="E35" s="18"/>
      <c r="F35" s="18"/>
      <c r="G35" s="18"/>
      <c r="H35" s="18"/>
      <c r="I35" s="18"/>
      <c r="J35" s="18"/>
      <c r="K35" s="18"/>
      <c r="L35" s="18"/>
      <c r="M35" s="18"/>
      <c r="N35" s="18"/>
      <c r="O35" s="18"/>
      <c r="P35" s="18"/>
      <c r="Q35" s="18"/>
      <c r="R35" s="18"/>
      <c r="S35" s="18"/>
      <c r="T35" s="18"/>
      <c r="U35" s="18"/>
      <c r="V35" s="18"/>
    </row>
    <row r="36" spans="1:22" x14ac:dyDescent="0.25">
      <c r="A36" s="18"/>
      <c r="B36" s="18"/>
      <c r="C36" s="18"/>
      <c r="D36" s="18"/>
      <c r="E36" s="18"/>
      <c r="F36" s="18"/>
      <c r="G36" s="18"/>
      <c r="H36" s="18"/>
      <c r="I36" s="18"/>
      <c r="J36" s="18"/>
      <c r="K36" s="18"/>
      <c r="L36" s="18"/>
      <c r="M36" s="18"/>
      <c r="N36" s="18"/>
      <c r="O36" s="18"/>
      <c r="P36" s="18"/>
      <c r="Q36" s="18"/>
      <c r="R36" s="18"/>
      <c r="S36" s="18"/>
      <c r="T36" s="18"/>
      <c r="U36" s="18"/>
      <c r="V36" s="18"/>
    </row>
    <row r="37" spans="1:22" x14ac:dyDescent="0.25">
      <c r="A37" s="18"/>
      <c r="B37" s="18"/>
      <c r="C37" s="18"/>
      <c r="D37" s="18"/>
      <c r="E37" s="18"/>
      <c r="F37" s="18"/>
      <c r="G37" s="18"/>
      <c r="H37" s="18"/>
      <c r="I37" s="18"/>
      <c r="J37" s="18"/>
      <c r="K37" s="18"/>
      <c r="L37" s="18"/>
      <c r="M37" s="18"/>
      <c r="N37" s="18"/>
      <c r="O37" s="18"/>
      <c r="P37" s="18"/>
      <c r="Q37" s="18"/>
      <c r="R37" s="18"/>
      <c r="S37" s="18"/>
      <c r="T37" s="18"/>
      <c r="U37" s="18"/>
      <c r="V37" s="18"/>
    </row>
    <row r="38" spans="1:22" x14ac:dyDescent="0.25">
      <c r="A38" s="18"/>
      <c r="B38" s="18"/>
      <c r="C38" s="18"/>
      <c r="D38" s="18"/>
      <c r="E38" s="18"/>
      <c r="F38" s="18"/>
      <c r="G38" s="18"/>
      <c r="H38" s="18"/>
      <c r="I38" s="18"/>
      <c r="J38" s="18"/>
      <c r="K38" s="18"/>
      <c r="L38" s="18"/>
      <c r="M38" s="18"/>
      <c r="N38" s="18"/>
      <c r="O38" s="18"/>
      <c r="P38" s="18"/>
      <c r="Q38" s="18"/>
      <c r="R38" s="18"/>
      <c r="S38" s="18"/>
      <c r="T38" s="18"/>
      <c r="U38" s="18"/>
      <c r="V38" s="18"/>
    </row>
    <row r="39" spans="1:22" x14ac:dyDescent="0.25">
      <c r="A39" s="18"/>
      <c r="B39" s="18"/>
      <c r="C39" s="18"/>
      <c r="D39" s="18"/>
      <c r="E39" s="18"/>
      <c r="F39" s="18"/>
      <c r="G39" s="18"/>
      <c r="H39" s="18"/>
      <c r="I39" s="18"/>
      <c r="J39" s="18"/>
      <c r="K39" s="18"/>
      <c r="L39" s="18"/>
      <c r="M39" s="18"/>
      <c r="N39" s="18"/>
      <c r="O39" s="18"/>
      <c r="P39" s="18"/>
      <c r="Q39" s="18"/>
      <c r="R39" s="18"/>
      <c r="S39" s="18"/>
      <c r="T39" s="18"/>
      <c r="U39" s="18"/>
      <c r="V39" s="18"/>
    </row>
    <row r="40" spans="1:22" x14ac:dyDescent="0.25">
      <c r="A40" s="18"/>
      <c r="B40" s="18"/>
      <c r="C40" s="18"/>
      <c r="D40" s="18"/>
      <c r="E40" s="18"/>
      <c r="F40" s="18"/>
      <c r="G40" s="18"/>
      <c r="H40" s="18"/>
      <c r="I40" s="18"/>
      <c r="J40" s="18"/>
      <c r="K40" s="18"/>
      <c r="L40" s="18"/>
      <c r="M40" s="18"/>
      <c r="N40" s="18"/>
      <c r="O40" s="18"/>
      <c r="P40" s="18"/>
      <c r="Q40" s="18"/>
      <c r="R40" s="18"/>
      <c r="S40" s="18"/>
      <c r="T40" s="18"/>
      <c r="U40" s="18"/>
      <c r="V40" s="18"/>
    </row>
    <row r="41" spans="1:22" x14ac:dyDescent="0.25">
      <c r="A41" s="18"/>
      <c r="B41" s="18"/>
      <c r="C41" s="18"/>
      <c r="D41" s="18"/>
      <c r="E41" s="18"/>
      <c r="F41" s="18"/>
      <c r="G41" s="18"/>
      <c r="H41" s="18"/>
      <c r="I41" s="18"/>
      <c r="J41" s="18"/>
      <c r="K41" s="18"/>
      <c r="L41" s="18"/>
      <c r="M41" s="18"/>
      <c r="N41" s="18"/>
      <c r="O41" s="18"/>
      <c r="P41" s="18"/>
      <c r="Q41" s="18"/>
      <c r="R41" s="18"/>
      <c r="S41" s="18"/>
      <c r="T41" s="18"/>
      <c r="U41" s="18"/>
      <c r="V41" s="18"/>
    </row>
    <row r="42" spans="1:22" x14ac:dyDescent="0.25">
      <c r="A42" s="18"/>
      <c r="B42" s="18"/>
      <c r="C42" s="18"/>
      <c r="D42" s="18"/>
      <c r="E42" s="18"/>
      <c r="F42" s="18"/>
      <c r="G42" s="18"/>
      <c r="H42" s="18"/>
      <c r="I42" s="18"/>
      <c r="J42" s="18"/>
      <c r="K42" s="18"/>
      <c r="L42" s="18"/>
      <c r="M42" s="18"/>
      <c r="N42" s="18"/>
      <c r="O42" s="18"/>
      <c r="P42" s="18"/>
      <c r="Q42" s="18"/>
      <c r="R42" s="18"/>
      <c r="S42" s="18"/>
      <c r="T42" s="18"/>
      <c r="U42" s="18"/>
      <c r="V42" s="18"/>
    </row>
    <row r="43" spans="1:22" x14ac:dyDescent="0.25">
      <c r="A43" s="18"/>
      <c r="B43" s="18"/>
      <c r="C43" s="18"/>
      <c r="D43" s="18"/>
      <c r="E43" s="18"/>
      <c r="F43" s="18"/>
      <c r="G43" s="18"/>
      <c r="H43" s="18"/>
      <c r="I43" s="18"/>
      <c r="J43" s="18"/>
      <c r="K43" s="18"/>
      <c r="L43" s="18"/>
      <c r="M43" s="18"/>
      <c r="N43" s="18"/>
      <c r="O43" s="18"/>
      <c r="P43" s="18"/>
      <c r="Q43" s="18"/>
      <c r="R43" s="18"/>
      <c r="S43" s="18"/>
      <c r="T43" s="18"/>
      <c r="U43" s="18"/>
      <c r="V43" s="18"/>
    </row>
    <row r="44" spans="1:22" x14ac:dyDescent="0.25">
      <c r="A44" s="18"/>
      <c r="B44" s="18"/>
      <c r="C44" s="18"/>
      <c r="D44" s="18"/>
      <c r="E44" s="18"/>
      <c r="F44" s="18"/>
      <c r="G44" s="18"/>
      <c r="H44" s="18"/>
      <c r="I44" s="18"/>
      <c r="J44" s="18"/>
      <c r="K44" s="18"/>
      <c r="L44" s="18"/>
      <c r="M44" s="18"/>
      <c r="N44" s="18"/>
      <c r="O44" s="18"/>
      <c r="P44" s="18"/>
      <c r="Q44" s="18"/>
      <c r="R44" s="18"/>
      <c r="S44" s="18"/>
      <c r="T44" s="18"/>
      <c r="U44" s="18"/>
      <c r="V44" s="18"/>
    </row>
    <row r="45" spans="1:22" x14ac:dyDescent="0.25">
      <c r="A45" s="18"/>
      <c r="B45" s="18"/>
      <c r="C45" s="18"/>
      <c r="D45" s="18"/>
      <c r="E45" s="18"/>
      <c r="F45" s="18"/>
      <c r="G45" s="18"/>
      <c r="H45" s="18"/>
      <c r="I45" s="18"/>
      <c r="J45" s="18"/>
      <c r="K45" s="18"/>
      <c r="L45" s="18"/>
      <c r="M45" s="18"/>
      <c r="N45" s="18"/>
      <c r="O45" s="18"/>
      <c r="P45" s="18"/>
      <c r="Q45" s="18"/>
      <c r="R45" s="18"/>
      <c r="S45" s="18"/>
      <c r="T45" s="18"/>
      <c r="U45" s="18"/>
      <c r="V45" s="18"/>
    </row>
    <row r="46" spans="1:22" x14ac:dyDescent="0.25">
      <c r="A46" s="18"/>
      <c r="B46" s="18"/>
      <c r="C46" s="18"/>
      <c r="D46" s="18"/>
      <c r="E46" s="18"/>
      <c r="F46" s="18"/>
      <c r="G46" s="18"/>
      <c r="H46" s="18"/>
      <c r="I46" s="18"/>
      <c r="J46" s="18"/>
      <c r="K46" s="18"/>
      <c r="L46" s="18"/>
      <c r="M46" s="18"/>
      <c r="N46" s="18"/>
      <c r="O46" s="18"/>
      <c r="P46" s="18"/>
      <c r="Q46" s="18"/>
      <c r="R46" s="18"/>
      <c r="S46" s="18"/>
      <c r="T46" s="18"/>
      <c r="U46" s="18"/>
      <c r="V46" s="18"/>
    </row>
    <row r="47" spans="1:22" x14ac:dyDescent="0.25">
      <c r="A47" s="18"/>
      <c r="B47" s="18"/>
      <c r="C47" s="18"/>
      <c r="D47" s="18"/>
      <c r="E47" s="18"/>
      <c r="F47" s="18"/>
      <c r="G47" s="18"/>
      <c r="H47" s="18"/>
      <c r="I47" s="18"/>
      <c r="J47" s="18"/>
      <c r="K47" s="18"/>
      <c r="L47" s="18"/>
      <c r="M47" s="18"/>
      <c r="N47" s="18"/>
      <c r="O47" s="18"/>
      <c r="P47" s="18"/>
      <c r="Q47" s="18"/>
      <c r="R47" s="18"/>
      <c r="S47" s="18"/>
      <c r="T47" s="18"/>
      <c r="U47" s="18"/>
      <c r="V47" s="18"/>
    </row>
    <row r="48" spans="1:22" x14ac:dyDescent="0.25">
      <c r="A48" s="18"/>
      <c r="B48" s="18"/>
      <c r="C48" s="18"/>
      <c r="D48" s="18"/>
      <c r="E48" s="18"/>
      <c r="F48" s="18"/>
      <c r="G48" s="18"/>
      <c r="H48" s="18"/>
      <c r="I48" s="18"/>
      <c r="J48" s="18"/>
      <c r="K48" s="18"/>
      <c r="L48" s="18"/>
      <c r="M48" s="18"/>
      <c r="N48" s="18"/>
      <c r="O48" s="18"/>
      <c r="P48" s="18"/>
      <c r="Q48" s="18"/>
      <c r="R48" s="18"/>
      <c r="S48" s="18"/>
      <c r="T48" s="18"/>
      <c r="U48" s="18"/>
      <c r="V48" s="18"/>
    </row>
    <row r="49" spans="1:22" x14ac:dyDescent="0.25">
      <c r="A49" s="18"/>
      <c r="B49" s="18"/>
      <c r="C49" s="18"/>
      <c r="D49" s="18"/>
      <c r="E49" s="18"/>
      <c r="F49" s="18"/>
      <c r="G49" s="18"/>
      <c r="H49" s="18"/>
      <c r="I49" s="18"/>
      <c r="J49" s="18"/>
      <c r="K49" s="18"/>
      <c r="L49" s="18"/>
      <c r="M49" s="18"/>
      <c r="N49" s="18"/>
      <c r="O49" s="18"/>
      <c r="P49" s="18"/>
      <c r="Q49" s="18"/>
      <c r="R49" s="18"/>
      <c r="S49" s="18"/>
      <c r="T49" s="18"/>
      <c r="U49" s="18"/>
      <c r="V49" s="18"/>
    </row>
    <row r="50" spans="1:22" x14ac:dyDescent="0.25">
      <c r="A50" s="18"/>
      <c r="B50" s="18"/>
      <c r="C50" s="18"/>
      <c r="D50" s="18"/>
      <c r="E50" s="18"/>
      <c r="F50" s="18"/>
      <c r="G50" s="18"/>
      <c r="H50" s="18"/>
      <c r="I50" s="18"/>
      <c r="J50" s="18"/>
      <c r="K50" s="18"/>
      <c r="L50" s="18"/>
      <c r="M50" s="18"/>
      <c r="N50" s="18"/>
      <c r="O50" s="18"/>
      <c r="P50" s="18"/>
      <c r="Q50" s="18"/>
      <c r="R50" s="18"/>
      <c r="S50" s="18"/>
      <c r="T50" s="18"/>
      <c r="U50" s="18"/>
      <c r="V50" s="18"/>
    </row>
    <row r="51" spans="1:22" x14ac:dyDescent="0.25">
      <c r="A51" s="18"/>
      <c r="B51" s="18"/>
      <c r="C51" s="18"/>
      <c r="D51" s="18"/>
      <c r="E51" s="18"/>
      <c r="F51" s="18"/>
      <c r="G51" s="18"/>
      <c r="H51" s="18"/>
      <c r="I51" s="18"/>
      <c r="J51" s="18"/>
      <c r="K51" s="18"/>
      <c r="L51" s="18"/>
      <c r="M51" s="18"/>
      <c r="N51" s="18"/>
      <c r="O51" s="18"/>
      <c r="P51" s="18"/>
      <c r="Q51" s="18"/>
      <c r="R51" s="18"/>
      <c r="S51" s="18"/>
      <c r="T51" s="18"/>
      <c r="U51" s="18"/>
      <c r="V51" s="18"/>
    </row>
    <row r="52" spans="1:22" x14ac:dyDescent="0.25">
      <c r="A52" s="18"/>
      <c r="B52" s="18"/>
      <c r="C52" s="18"/>
      <c r="D52" s="18"/>
      <c r="E52" s="18"/>
      <c r="F52" s="18"/>
      <c r="G52" s="18"/>
      <c r="H52" s="18"/>
      <c r="I52" s="18"/>
      <c r="J52" s="18"/>
      <c r="K52" s="18"/>
      <c r="L52" s="18"/>
      <c r="M52" s="18"/>
      <c r="N52" s="18"/>
      <c r="O52" s="18"/>
      <c r="P52" s="18"/>
      <c r="Q52" s="18"/>
      <c r="R52" s="18"/>
      <c r="S52" s="18"/>
      <c r="T52" s="18"/>
      <c r="U52" s="18"/>
      <c r="V52" s="18"/>
    </row>
    <row r="53" spans="1:22" x14ac:dyDescent="0.25">
      <c r="A53" s="18"/>
      <c r="B53" s="18"/>
      <c r="C53" s="18"/>
      <c r="D53" s="18"/>
      <c r="E53" s="18"/>
      <c r="F53" s="18"/>
      <c r="G53" s="18"/>
      <c r="H53" s="18"/>
      <c r="I53" s="18"/>
      <c r="J53" s="18"/>
      <c r="K53" s="18"/>
      <c r="L53" s="18"/>
      <c r="M53" s="18"/>
      <c r="N53" s="18"/>
      <c r="O53" s="18"/>
      <c r="P53" s="18"/>
      <c r="Q53" s="18"/>
      <c r="R53" s="18"/>
      <c r="S53" s="18"/>
      <c r="T53" s="18"/>
      <c r="U53" s="18"/>
      <c r="V53" s="18"/>
    </row>
    <row r="54" spans="1:22" x14ac:dyDescent="0.25">
      <c r="A54" s="18"/>
      <c r="B54" s="18"/>
      <c r="C54" s="18"/>
      <c r="D54" s="18"/>
      <c r="E54" s="18"/>
      <c r="F54" s="18"/>
      <c r="G54" s="18"/>
      <c r="H54" s="18"/>
      <c r="I54" s="18"/>
      <c r="J54" s="18"/>
      <c r="K54" s="18"/>
      <c r="L54" s="18"/>
      <c r="M54" s="18"/>
      <c r="N54" s="18"/>
      <c r="O54" s="18"/>
      <c r="P54" s="18"/>
      <c r="Q54" s="18"/>
      <c r="R54" s="18"/>
      <c r="S54" s="18"/>
      <c r="T54" s="18"/>
      <c r="U54" s="18"/>
      <c r="V54" s="18"/>
    </row>
    <row r="55" spans="1:22" x14ac:dyDescent="0.25">
      <c r="A55" s="18"/>
      <c r="B55" s="18"/>
      <c r="C55" s="18"/>
      <c r="D55" s="18"/>
      <c r="E55" s="18"/>
      <c r="F55" s="18"/>
      <c r="G55" s="18"/>
      <c r="H55" s="18"/>
      <c r="I55" s="18"/>
      <c r="J55" s="18"/>
      <c r="K55" s="18"/>
      <c r="L55" s="18"/>
      <c r="M55" s="18"/>
      <c r="N55" s="18"/>
      <c r="O55" s="18"/>
      <c r="P55" s="18"/>
      <c r="Q55" s="18"/>
      <c r="R55" s="18"/>
      <c r="S55" s="18"/>
      <c r="T55" s="18"/>
      <c r="U55" s="18"/>
      <c r="V55" s="18"/>
    </row>
  </sheetData>
  <mergeCells count="26">
    <mergeCell ref="A1:G1"/>
    <mergeCell ref="B3:C3"/>
    <mergeCell ref="B4:C4"/>
    <mergeCell ref="B6:D6"/>
    <mergeCell ref="E12:F12"/>
    <mergeCell ref="D8:G10"/>
    <mergeCell ref="E32:F32"/>
    <mergeCell ref="E23:F23"/>
    <mergeCell ref="E24:F24"/>
    <mergeCell ref="E25:F25"/>
    <mergeCell ref="E26:F26"/>
    <mergeCell ref="E27:F27"/>
    <mergeCell ref="E28:F28"/>
    <mergeCell ref="E29:F29"/>
    <mergeCell ref="E30:F30"/>
    <mergeCell ref="E31:F31"/>
    <mergeCell ref="E13:F13"/>
    <mergeCell ref="E14:F14"/>
    <mergeCell ref="E15:F15"/>
    <mergeCell ref="E16:F16"/>
    <mergeCell ref="E17:F17"/>
    <mergeCell ref="E18:F18"/>
    <mergeCell ref="E19:F19"/>
    <mergeCell ref="E20:F20"/>
    <mergeCell ref="E21:F21"/>
    <mergeCell ref="E22:F22"/>
  </mergeCells>
  <conditionalFormatting sqref="E33 G33">
    <cfRule type="cellIs" dxfId="13" priority="1" operator="equal">
      <formula>" "</formula>
    </cfRule>
  </conditionalFormatting>
  <conditionalFormatting sqref="G33">
    <cfRule type="cellIs" dxfId="12" priority="5" operator="greaterThanOrEqual">
      <formula>50</formula>
    </cfRule>
    <cfRule type="cellIs" dxfId="11" priority="6" operator="lessThan">
      <formula>50</formula>
    </cfRule>
  </conditionalFormatting>
  <conditionalFormatting sqref="E33">
    <cfRule type="cellIs" dxfId="10" priority="2" operator="greaterThan">
      <formula>$B$8</formula>
    </cfRule>
    <cfRule type="cellIs" dxfId="9" priority="4" operator="lessThanOrEqual">
      <formula>$B$8</formula>
    </cfRule>
  </conditionalFormatting>
  <dataValidations count="1">
    <dataValidation type="list" allowBlank="1" showInputMessage="1" showErrorMessage="1" sqref="B7" xr:uid="{4A5B2C5D-26BF-4774-88B8-839C70853780}">
      <formula1>INDIRECT($B$5)</formula1>
    </dataValidation>
  </dataValidations>
  <pageMargins left="0.7" right="0.7" top="0.75" bottom="0.75" header="0.3" footer="0.3"/>
  <pageSetup paperSize="9" orientation="portrait" r:id="rId1"/>
  <headerFooter>
    <oddHeader>&amp;CPET weight corrected DRL</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755F516-34BD-4449-A660-B8CB873713B1}">
          <x14:formula1>
            <xm:f>DRLs!$B$31:$B$34</xm:f>
          </x14:formula1>
          <xm:sqref>B6:D6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04E1-7D3F-4AE7-BF4A-B77DF93DD9C6}">
  <dimension ref="A1:N48"/>
  <sheetViews>
    <sheetView zoomScaleNormal="100" workbookViewId="0">
      <selection activeCell="B5" sqref="B5:D5"/>
    </sheetView>
  </sheetViews>
  <sheetFormatPr defaultRowHeight="15" x14ac:dyDescent="0.25"/>
  <cols>
    <col min="1" max="1" width="15.140625" bestFit="1" customWidth="1"/>
    <col min="2" max="2" width="13.28515625" customWidth="1"/>
    <col min="3" max="3" width="14.28515625" customWidth="1"/>
    <col min="4" max="4" width="26.28515625" customWidth="1"/>
    <col min="5" max="5" width="17.85546875" customWidth="1"/>
  </cols>
  <sheetData>
    <row r="1" spans="1:14" ht="23.25" x14ac:dyDescent="0.25">
      <c r="A1" s="146" t="str">
        <f>CONCATENATE("PET, ",B5)</f>
        <v xml:space="preserve">PET, </v>
      </c>
      <c r="B1" s="146"/>
      <c r="C1" s="146"/>
      <c r="D1" s="146"/>
      <c r="E1" s="146"/>
      <c r="F1" s="18"/>
      <c r="G1" s="18"/>
      <c r="H1" s="18"/>
      <c r="I1" s="18"/>
      <c r="J1" s="18"/>
      <c r="K1" s="18"/>
      <c r="L1" s="18"/>
      <c r="M1" s="18"/>
      <c r="N1" s="18"/>
    </row>
    <row r="2" spans="1:14" x14ac:dyDescent="0.25">
      <c r="A2" s="18" t="s">
        <v>56</v>
      </c>
      <c r="B2" s="147"/>
      <c r="C2" s="147"/>
      <c r="D2" s="18"/>
      <c r="E2" s="18"/>
      <c r="F2" s="18"/>
      <c r="G2" s="18"/>
      <c r="H2" s="18"/>
      <c r="I2" s="18"/>
      <c r="J2" s="18"/>
      <c r="K2" s="18"/>
      <c r="L2" s="18"/>
      <c r="M2" s="18"/>
      <c r="N2" s="18"/>
    </row>
    <row r="3" spans="1:14" x14ac:dyDescent="0.25">
      <c r="A3" s="18" t="s">
        <v>57</v>
      </c>
      <c r="B3" s="147"/>
      <c r="C3" s="147"/>
      <c r="D3" s="18"/>
      <c r="E3" s="18"/>
      <c r="F3" s="18"/>
      <c r="G3" s="18"/>
      <c r="H3" s="18"/>
      <c r="I3" s="18"/>
      <c r="J3" s="18"/>
      <c r="K3" s="18"/>
      <c r="L3" s="18"/>
      <c r="M3" s="18"/>
      <c r="N3" s="18"/>
    </row>
    <row r="4" spans="1:14" x14ac:dyDescent="0.25">
      <c r="A4" s="18"/>
      <c r="B4" s="18"/>
      <c r="C4" s="18"/>
      <c r="D4" s="18"/>
      <c r="E4" s="18"/>
      <c r="F4" s="18"/>
      <c r="G4" s="18"/>
      <c r="H4" s="18"/>
      <c r="I4" s="18"/>
      <c r="J4" s="18"/>
      <c r="K4" s="18"/>
      <c r="L4" s="18"/>
      <c r="M4" s="18"/>
      <c r="N4" s="18"/>
    </row>
    <row r="5" spans="1:14" x14ac:dyDescent="0.25">
      <c r="A5" s="18" t="s">
        <v>60</v>
      </c>
      <c r="B5" s="148"/>
      <c r="C5" s="149"/>
      <c r="D5" s="150"/>
      <c r="E5" s="18"/>
      <c r="F5" s="18"/>
      <c r="G5" s="18"/>
      <c r="H5" s="18"/>
      <c r="I5" s="18"/>
      <c r="J5" s="18"/>
      <c r="K5" s="18"/>
      <c r="L5" s="18"/>
      <c r="M5" s="18"/>
      <c r="N5" s="18"/>
    </row>
    <row r="6" spans="1:14" ht="15.75" thickBot="1" x14ac:dyDescent="0.3">
      <c r="A6" s="18"/>
      <c r="B6" s="18"/>
      <c r="C6" s="18"/>
      <c r="D6" s="18"/>
      <c r="E6" s="18"/>
      <c r="F6" s="18"/>
      <c r="G6" s="18"/>
      <c r="H6" s="18"/>
      <c r="I6" s="18"/>
      <c r="J6" s="18"/>
      <c r="K6" s="18"/>
      <c r="L6" s="18"/>
      <c r="M6" s="18"/>
      <c r="N6" s="18"/>
    </row>
    <row r="7" spans="1:14" x14ac:dyDescent="0.25">
      <c r="A7" s="18" t="s">
        <v>55</v>
      </c>
      <c r="B7" s="19" t="str">
        <f>IFERROR(VLOOKUP(B$5, DRLs!$B$31:$J$34, 9, FALSE), " ")</f>
        <v xml:space="preserve"> </v>
      </c>
      <c r="C7" s="18"/>
      <c r="D7" s="18"/>
      <c r="E7" s="18"/>
      <c r="F7" s="18"/>
      <c r="G7" s="18"/>
      <c r="H7" s="18"/>
      <c r="I7" s="18"/>
      <c r="J7" s="18"/>
      <c r="K7" s="18"/>
      <c r="L7" s="18"/>
      <c r="M7" s="18"/>
      <c r="N7" s="18"/>
    </row>
    <row r="8" spans="1:14" x14ac:dyDescent="0.25">
      <c r="A8" s="18" t="s">
        <v>61</v>
      </c>
      <c r="B8" s="20" t="str">
        <f>IFERROR(VLOOKUP(B$5, DRLs!$B$31:$J$34, 8, FALSE), " ")</f>
        <v xml:space="preserve"> </v>
      </c>
      <c r="C8" s="18"/>
      <c r="D8" s="18"/>
      <c r="E8" s="18"/>
      <c r="F8" s="18"/>
      <c r="G8" s="18"/>
      <c r="H8" s="18"/>
      <c r="I8" s="18"/>
      <c r="J8" s="18"/>
      <c r="K8" s="18"/>
      <c r="L8" s="18"/>
      <c r="M8" s="18"/>
      <c r="N8" s="18"/>
    </row>
    <row r="9" spans="1:14" ht="15.75" thickBot="1" x14ac:dyDescent="0.3">
      <c r="A9" s="18" t="s">
        <v>62</v>
      </c>
      <c r="B9" s="21" t="str">
        <f>IFERROR(VLOOKUP(B$5, DRLs!$B$31:$J$34, 7, FALSE), " ")</f>
        <v xml:space="preserve"> </v>
      </c>
      <c r="C9" s="18"/>
      <c r="D9" s="18"/>
      <c r="E9" s="18"/>
      <c r="F9" s="18"/>
      <c r="G9" s="18"/>
      <c r="H9" s="18"/>
      <c r="I9" s="18"/>
      <c r="J9" s="18"/>
      <c r="K9" s="18"/>
      <c r="L9" s="18"/>
      <c r="M9" s="18"/>
      <c r="N9" s="18"/>
    </row>
    <row r="10" spans="1:14" x14ac:dyDescent="0.25">
      <c r="A10" s="18"/>
      <c r="B10" s="18"/>
      <c r="C10" s="18"/>
      <c r="D10" s="18"/>
      <c r="E10" s="18"/>
      <c r="F10" s="18"/>
      <c r="G10" s="18"/>
      <c r="H10" s="18"/>
      <c r="I10" s="18"/>
      <c r="J10" s="18"/>
      <c r="K10" s="18"/>
      <c r="L10" s="18"/>
      <c r="M10" s="18"/>
      <c r="N10" s="18"/>
    </row>
    <row r="11" spans="1:14" x14ac:dyDescent="0.25">
      <c r="A11" s="18"/>
      <c r="B11" s="28" t="s">
        <v>49</v>
      </c>
      <c r="C11" s="23" t="s">
        <v>52</v>
      </c>
      <c r="D11" s="23" t="s">
        <v>53</v>
      </c>
      <c r="E11" s="18"/>
      <c r="F11" s="18"/>
      <c r="G11" s="18"/>
      <c r="H11" s="18"/>
      <c r="I11" s="18"/>
      <c r="J11" s="18"/>
      <c r="K11" s="18"/>
      <c r="L11" s="18"/>
      <c r="M11" s="18"/>
      <c r="N11" s="18"/>
    </row>
    <row r="12" spans="1:14" x14ac:dyDescent="0.25">
      <c r="A12" s="18"/>
      <c r="B12" s="28">
        <v>1</v>
      </c>
      <c r="C12" s="24"/>
      <c r="D12" s="24"/>
      <c r="E12" s="18"/>
      <c r="F12" s="18"/>
      <c r="G12" s="18"/>
      <c r="H12" s="18"/>
      <c r="I12" s="18"/>
      <c r="J12" s="18"/>
      <c r="K12" s="18"/>
      <c r="L12" s="18"/>
      <c r="M12" s="18"/>
      <c r="N12" s="18"/>
    </row>
    <row r="13" spans="1:14" x14ac:dyDescent="0.25">
      <c r="A13" s="18"/>
      <c r="B13" s="28">
        <v>2</v>
      </c>
      <c r="C13" s="24"/>
      <c r="D13" s="24"/>
      <c r="E13" s="18"/>
      <c r="F13" s="18"/>
      <c r="G13" s="18"/>
      <c r="H13" s="18"/>
      <c r="I13" s="18"/>
      <c r="J13" s="18"/>
      <c r="K13" s="18"/>
      <c r="L13" s="18"/>
      <c r="M13" s="18"/>
      <c r="N13" s="18"/>
    </row>
    <row r="14" spans="1:14" x14ac:dyDescent="0.25">
      <c r="A14" s="18"/>
      <c r="B14" s="28">
        <v>3</v>
      </c>
      <c r="C14" s="24"/>
      <c r="D14" s="24"/>
      <c r="E14" s="18"/>
      <c r="F14" s="18"/>
      <c r="G14" s="18"/>
      <c r="H14" s="18"/>
      <c r="I14" s="18"/>
      <c r="J14" s="18"/>
      <c r="K14" s="18"/>
      <c r="L14" s="18"/>
      <c r="M14" s="18"/>
      <c r="N14" s="18"/>
    </row>
    <row r="15" spans="1:14" x14ac:dyDescent="0.25">
      <c r="A15" s="18"/>
      <c r="B15" s="28">
        <v>4</v>
      </c>
      <c r="C15" s="24"/>
      <c r="D15" s="24"/>
      <c r="E15" s="18"/>
      <c r="F15" s="18"/>
      <c r="G15" s="18"/>
      <c r="H15" s="18"/>
      <c r="I15" s="18"/>
      <c r="J15" s="18"/>
      <c r="K15" s="18"/>
      <c r="L15" s="18"/>
      <c r="M15" s="18"/>
      <c r="N15" s="18"/>
    </row>
    <row r="16" spans="1:14" x14ac:dyDescent="0.25">
      <c r="A16" s="18"/>
      <c r="B16" s="28">
        <v>5</v>
      </c>
      <c r="C16" s="24"/>
      <c r="D16" s="24"/>
      <c r="E16" s="18"/>
      <c r="F16" s="18"/>
      <c r="G16" s="18"/>
      <c r="H16" s="18"/>
      <c r="I16" s="18"/>
      <c r="J16" s="18"/>
      <c r="K16" s="18"/>
      <c r="L16" s="18"/>
      <c r="M16" s="18"/>
      <c r="N16" s="18"/>
    </row>
    <row r="17" spans="1:14" x14ac:dyDescent="0.25">
      <c r="A17" s="18"/>
      <c r="B17" s="28">
        <v>6</v>
      </c>
      <c r="C17" s="24"/>
      <c r="D17" s="24"/>
      <c r="E17" s="18"/>
      <c r="F17" s="18"/>
      <c r="G17" s="18"/>
      <c r="H17" s="18"/>
      <c r="I17" s="18"/>
      <c r="J17" s="18"/>
      <c r="K17" s="18"/>
      <c r="L17" s="18"/>
      <c r="M17" s="18"/>
      <c r="N17" s="18"/>
    </row>
    <row r="18" spans="1:14" x14ac:dyDescent="0.25">
      <c r="A18" s="18"/>
      <c r="B18" s="28">
        <v>7</v>
      </c>
      <c r="C18" s="24"/>
      <c r="D18" s="24"/>
      <c r="E18" s="18"/>
      <c r="F18" s="18"/>
      <c r="G18" s="18"/>
      <c r="H18" s="18"/>
      <c r="I18" s="18"/>
      <c r="J18" s="18"/>
      <c r="K18" s="18"/>
      <c r="L18" s="18"/>
      <c r="M18" s="18"/>
      <c r="N18" s="18"/>
    </row>
    <row r="19" spans="1:14" x14ac:dyDescent="0.25">
      <c r="A19" s="18"/>
      <c r="B19" s="28">
        <v>8</v>
      </c>
      <c r="C19" s="24"/>
      <c r="D19" s="24"/>
      <c r="E19" s="18"/>
      <c r="F19" s="18"/>
      <c r="G19" s="18"/>
      <c r="H19" s="18"/>
      <c r="I19" s="18"/>
      <c r="J19" s="18"/>
      <c r="K19" s="18"/>
      <c r="L19" s="18"/>
      <c r="M19" s="18"/>
      <c r="N19" s="18"/>
    </row>
    <row r="20" spans="1:14" x14ac:dyDescent="0.25">
      <c r="A20" s="18"/>
      <c r="B20" s="28">
        <v>9</v>
      </c>
      <c r="C20" s="24"/>
      <c r="D20" s="24"/>
      <c r="E20" s="18"/>
      <c r="F20" s="18"/>
      <c r="G20" s="18"/>
      <c r="H20" s="18"/>
      <c r="I20" s="18"/>
      <c r="J20" s="18"/>
      <c r="K20" s="18"/>
      <c r="L20" s="18"/>
      <c r="M20" s="18"/>
      <c r="N20" s="18"/>
    </row>
    <row r="21" spans="1:14" x14ac:dyDescent="0.25">
      <c r="A21" s="18"/>
      <c r="B21" s="28">
        <v>10</v>
      </c>
      <c r="C21" s="24"/>
      <c r="D21" s="24"/>
      <c r="E21" s="18"/>
      <c r="F21" s="18"/>
      <c r="G21" s="18"/>
      <c r="H21" s="18"/>
      <c r="I21" s="18"/>
      <c r="J21" s="18"/>
      <c r="K21" s="18"/>
      <c r="L21" s="18"/>
      <c r="M21" s="18"/>
      <c r="N21" s="18"/>
    </row>
    <row r="22" spans="1:14" x14ac:dyDescent="0.25">
      <c r="A22" s="18"/>
      <c r="B22" s="28">
        <v>11</v>
      </c>
      <c r="C22" s="24"/>
      <c r="D22" s="24"/>
      <c r="E22" s="18"/>
      <c r="F22" s="18"/>
      <c r="G22" s="18"/>
      <c r="H22" s="18"/>
      <c r="I22" s="18"/>
      <c r="J22" s="18"/>
      <c r="K22" s="18"/>
      <c r="L22" s="18"/>
      <c r="M22" s="18"/>
      <c r="N22" s="18"/>
    </row>
    <row r="23" spans="1:14" x14ac:dyDescent="0.25">
      <c r="A23" s="18"/>
      <c r="B23" s="28">
        <v>12</v>
      </c>
      <c r="C23" s="24"/>
      <c r="D23" s="24"/>
      <c r="E23" s="18"/>
      <c r="F23" s="18"/>
      <c r="G23" s="18"/>
      <c r="H23" s="18"/>
      <c r="I23" s="18"/>
      <c r="J23" s="18"/>
      <c r="K23" s="18"/>
      <c r="L23" s="18"/>
      <c r="M23" s="18"/>
      <c r="N23" s="18"/>
    </row>
    <row r="24" spans="1:14" x14ac:dyDescent="0.25">
      <c r="A24" s="18"/>
      <c r="B24" s="28">
        <v>13</v>
      </c>
      <c r="C24" s="24"/>
      <c r="D24" s="24"/>
      <c r="E24" s="18"/>
      <c r="F24" s="18"/>
      <c r="G24" s="18"/>
      <c r="H24" s="18"/>
      <c r="I24" s="18"/>
      <c r="J24" s="18"/>
      <c r="K24" s="18"/>
      <c r="L24" s="18"/>
      <c r="M24" s="18"/>
      <c r="N24" s="18"/>
    </row>
    <row r="25" spans="1:14" x14ac:dyDescent="0.25">
      <c r="A25" s="18"/>
      <c r="B25" s="28">
        <v>14</v>
      </c>
      <c r="C25" s="24"/>
      <c r="D25" s="24"/>
      <c r="E25" s="18"/>
      <c r="F25" s="18"/>
      <c r="G25" s="18"/>
      <c r="H25" s="18"/>
      <c r="I25" s="18"/>
      <c r="J25" s="18"/>
      <c r="K25" s="18"/>
      <c r="L25" s="18"/>
      <c r="M25" s="18"/>
      <c r="N25" s="18"/>
    </row>
    <row r="26" spans="1:14" x14ac:dyDescent="0.25">
      <c r="A26" s="18"/>
      <c r="B26" s="28">
        <v>15</v>
      </c>
      <c r="C26" s="24"/>
      <c r="D26" s="24"/>
      <c r="E26" s="18"/>
      <c r="F26" s="18"/>
      <c r="G26" s="18"/>
      <c r="H26" s="18"/>
      <c r="I26" s="18"/>
      <c r="J26" s="18"/>
      <c r="K26" s="18"/>
      <c r="L26" s="18"/>
      <c r="M26" s="18"/>
      <c r="N26" s="18"/>
    </row>
    <row r="27" spans="1:14" x14ac:dyDescent="0.25">
      <c r="A27" s="18"/>
      <c r="B27" s="28">
        <v>16</v>
      </c>
      <c r="C27" s="24"/>
      <c r="D27" s="24"/>
      <c r="E27" s="18"/>
      <c r="F27" s="18"/>
      <c r="G27" s="18"/>
      <c r="H27" s="18"/>
      <c r="I27" s="18"/>
      <c r="J27" s="18"/>
      <c r="K27" s="18"/>
      <c r="L27" s="18"/>
      <c r="M27" s="18"/>
      <c r="N27" s="18"/>
    </row>
    <row r="28" spans="1:14" x14ac:dyDescent="0.25">
      <c r="A28" s="18"/>
      <c r="B28" s="28">
        <v>17</v>
      </c>
      <c r="C28" s="24"/>
      <c r="D28" s="24"/>
      <c r="E28" s="18"/>
      <c r="F28" s="18"/>
      <c r="G28" s="18"/>
      <c r="H28" s="18"/>
      <c r="I28" s="18"/>
      <c r="J28" s="18"/>
      <c r="K28" s="18"/>
      <c r="L28" s="18"/>
      <c r="M28" s="18"/>
      <c r="N28" s="18"/>
    </row>
    <row r="29" spans="1:14" x14ac:dyDescent="0.25">
      <c r="A29" s="18"/>
      <c r="B29" s="28">
        <v>18</v>
      </c>
      <c r="C29" s="24"/>
      <c r="D29" s="24"/>
      <c r="E29" s="18"/>
      <c r="F29" s="18"/>
      <c r="G29" s="18"/>
      <c r="H29" s="18"/>
      <c r="I29" s="18"/>
      <c r="J29" s="18"/>
      <c r="K29" s="18"/>
      <c r="L29" s="18"/>
      <c r="M29" s="18"/>
      <c r="N29" s="18"/>
    </row>
    <row r="30" spans="1:14" x14ac:dyDescent="0.25">
      <c r="A30" s="18"/>
      <c r="B30" s="28">
        <v>19</v>
      </c>
      <c r="C30" s="24"/>
      <c r="D30" s="24"/>
      <c r="E30" s="18"/>
      <c r="F30" s="18"/>
      <c r="G30" s="18"/>
      <c r="H30" s="18"/>
      <c r="I30" s="18"/>
      <c r="J30" s="18"/>
      <c r="K30" s="18"/>
      <c r="L30" s="18"/>
      <c r="M30" s="18"/>
      <c r="N30" s="18"/>
    </row>
    <row r="31" spans="1:14" ht="15.75" thickBot="1" x14ac:dyDescent="0.3">
      <c r="A31" s="18"/>
      <c r="B31" s="28">
        <v>20</v>
      </c>
      <c r="C31" s="26"/>
      <c r="D31" s="26"/>
      <c r="E31" s="18"/>
      <c r="F31" s="18"/>
      <c r="G31" s="18"/>
      <c r="H31" s="18"/>
      <c r="I31" s="18"/>
      <c r="J31" s="18"/>
      <c r="K31" s="18"/>
      <c r="L31" s="18"/>
      <c r="M31" s="18"/>
      <c r="N31" s="18"/>
    </row>
    <row r="32" spans="1:14" ht="15.75" thickBot="1" x14ac:dyDescent="0.3">
      <c r="A32" s="18"/>
      <c r="B32" s="28" t="s">
        <v>61</v>
      </c>
      <c r="C32" s="27" t="str">
        <f>IFERROR(MEDIAN(C12:C31), " ")</f>
        <v xml:space="preserve"> </v>
      </c>
      <c r="D32" s="27" t="str">
        <f>IFERROR(MEDIAN(D12:D31), " ")</f>
        <v xml:space="preserve"> </v>
      </c>
      <c r="E32" s="18"/>
      <c r="F32" s="18"/>
      <c r="G32" s="18"/>
      <c r="H32" s="18"/>
      <c r="I32" s="18"/>
      <c r="J32" s="18"/>
      <c r="K32" s="18"/>
      <c r="L32" s="18"/>
      <c r="M32" s="18"/>
      <c r="N32" s="18"/>
    </row>
    <row r="33" spans="1:14" x14ac:dyDescent="0.25">
      <c r="A33" s="18"/>
      <c r="B33" s="18"/>
      <c r="C33" s="18"/>
      <c r="D33" s="18"/>
      <c r="E33" s="18"/>
      <c r="F33" s="18"/>
      <c r="G33" s="18"/>
      <c r="H33" s="18"/>
      <c r="I33" s="18"/>
      <c r="J33" s="18"/>
      <c r="K33" s="18"/>
      <c r="L33" s="18"/>
      <c r="M33" s="18"/>
      <c r="N33" s="18"/>
    </row>
    <row r="34" spans="1:14" x14ac:dyDescent="0.25">
      <c r="A34" s="18"/>
      <c r="B34" s="18"/>
      <c r="C34" s="18"/>
      <c r="D34" s="18"/>
      <c r="E34" s="18"/>
      <c r="F34" s="18"/>
      <c r="G34" s="18"/>
      <c r="H34" s="18"/>
      <c r="I34" s="18"/>
      <c r="J34" s="18"/>
      <c r="K34" s="18"/>
      <c r="L34" s="18"/>
      <c r="M34" s="18"/>
      <c r="N34" s="18"/>
    </row>
    <row r="35" spans="1:14" x14ac:dyDescent="0.25">
      <c r="A35" s="18"/>
      <c r="B35" s="18"/>
      <c r="C35" s="18"/>
      <c r="D35" s="18"/>
      <c r="E35" s="18"/>
      <c r="F35" s="18"/>
      <c r="G35" s="18"/>
      <c r="H35" s="18"/>
      <c r="I35" s="18"/>
      <c r="J35" s="18"/>
      <c r="K35" s="18"/>
      <c r="L35" s="18"/>
      <c r="M35" s="18"/>
      <c r="N35" s="18"/>
    </row>
    <row r="36" spans="1:14" x14ac:dyDescent="0.25">
      <c r="A36" s="18"/>
      <c r="B36" s="18"/>
      <c r="C36" s="18"/>
      <c r="D36" s="18"/>
      <c r="E36" s="18"/>
      <c r="F36" s="18"/>
      <c r="G36" s="18"/>
      <c r="H36" s="18"/>
      <c r="I36" s="18"/>
      <c r="J36" s="18"/>
      <c r="K36" s="18"/>
      <c r="L36" s="18"/>
      <c r="M36" s="18"/>
      <c r="N36" s="18"/>
    </row>
    <row r="37" spans="1:14" x14ac:dyDescent="0.25">
      <c r="A37" s="18"/>
      <c r="B37" s="18"/>
      <c r="C37" s="18"/>
      <c r="D37" s="18"/>
      <c r="E37" s="18"/>
      <c r="F37" s="18"/>
      <c r="G37" s="18"/>
      <c r="H37" s="18"/>
      <c r="I37" s="18"/>
      <c r="J37" s="18"/>
      <c r="K37" s="18"/>
      <c r="L37" s="18"/>
      <c r="M37" s="18"/>
      <c r="N37" s="18"/>
    </row>
    <row r="38" spans="1:14" x14ac:dyDescent="0.25">
      <c r="A38" s="18"/>
      <c r="B38" s="18"/>
      <c r="C38" s="18"/>
      <c r="D38" s="18"/>
      <c r="E38" s="18"/>
      <c r="F38" s="18"/>
      <c r="G38" s="18"/>
      <c r="H38" s="18"/>
      <c r="I38" s="18"/>
      <c r="J38" s="18"/>
      <c r="K38" s="18"/>
      <c r="L38" s="18"/>
      <c r="M38" s="18"/>
      <c r="N38" s="18"/>
    </row>
    <row r="39" spans="1:14" x14ac:dyDescent="0.25">
      <c r="A39" s="18"/>
      <c r="B39" s="18"/>
      <c r="C39" s="18"/>
      <c r="D39" s="18"/>
      <c r="E39" s="18"/>
      <c r="F39" s="18"/>
      <c r="G39" s="18"/>
      <c r="H39" s="18"/>
      <c r="I39" s="18"/>
      <c r="J39" s="18"/>
      <c r="K39" s="18"/>
      <c r="L39" s="18"/>
      <c r="M39" s="18"/>
      <c r="N39" s="18"/>
    </row>
    <row r="40" spans="1:14" x14ac:dyDescent="0.25">
      <c r="A40" s="18"/>
      <c r="B40" s="18"/>
      <c r="C40" s="18"/>
      <c r="D40" s="18"/>
      <c r="E40" s="18"/>
      <c r="F40" s="18"/>
      <c r="G40" s="18"/>
      <c r="H40" s="18"/>
      <c r="I40" s="18"/>
      <c r="J40" s="18"/>
      <c r="K40" s="18"/>
      <c r="L40" s="18"/>
      <c r="M40" s="18"/>
      <c r="N40" s="18"/>
    </row>
    <row r="41" spans="1:14" x14ac:dyDescent="0.25">
      <c r="A41" s="18"/>
      <c r="B41" s="18"/>
      <c r="C41" s="18"/>
      <c r="D41" s="18"/>
      <c r="E41" s="18"/>
      <c r="F41" s="18"/>
      <c r="G41" s="18"/>
      <c r="H41" s="18"/>
      <c r="I41" s="18"/>
      <c r="J41" s="18"/>
      <c r="K41" s="18"/>
      <c r="L41" s="18"/>
      <c r="M41" s="18"/>
      <c r="N41" s="18"/>
    </row>
    <row r="42" spans="1:14" x14ac:dyDescent="0.25">
      <c r="A42" s="18"/>
      <c r="B42" s="18"/>
      <c r="C42" s="18"/>
      <c r="D42" s="18"/>
      <c r="E42" s="18"/>
      <c r="F42" s="18"/>
      <c r="G42" s="18"/>
      <c r="H42" s="18"/>
      <c r="I42" s="18"/>
      <c r="J42" s="18"/>
      <c r="K42" s="18"/>
      <c r="L42" s="18"/>
      <c r="M42" s="18"/>
      <c r="N42" s="18"/>
    </row>
    <row r="43" spans="1:14" x14ac:dyDescent="0.25">
      <c r="A43" s="18"/>
      <c r="B43" s="18"/>
      <c r="C43" s="18"/>
      <c r="D43" s="18"/>
      <c r="E43" s="18"/>
      <c r="F43" s="18"/>
      <c r="G43" s="18"/>
      <c r="H43" s="18"/>
      <c r="I43" s="18"/>
      <c r="J43" s="18"/>
      <c r="K43" s="18"/>
      <c r="L43" s="18"/>
      <c r="M43" s="18"/>
      <c r="N43" s="18"/>
    </row>
    <row r="44" spans="1:14" x14ac:dyDescent="0.25">
      <c r="A44" s="18"/>
      <c r="B44" s="18"/>
      <c r="C44" s="18"/>
      <c r="D44" s="18"/>
      <c r="E44" s="18"/>
      <c r="F44" s="18"/>
      <c r="G44" s="18"/>
      <c r="H44" s="18"/>
      <c r="I44" s="18"/>
      <c r="J44" s="18"/>
      <c r="K44" s="18"/>
      <c r="L44" s="18"/>
      <c r="M44" s="18"/>
      <c r="N44" s="18"/>
    </row>
    <row r="45" spans="1:14" x14ac:dyDescent="0.25">
      <c r="A45" s="18"/>
      <c r="B45" s="18"/>
      <c r="C45" s="18"/>
      <c r="D45" s="18"/>
      <c r="E45" s="18"/>
      <c r="F45" s="18"/>
      <c r="G45" s="18"/>
      <c r="H45" s="18"/>
      <c r="I45" s="18"/>
      <c r="J45" s="18"/>
      <c r="K45" s="18"/>
      <c r="L45" s="18"/>
      <c r="M45" s="18"/>
      <c r="N45" s="18"/>
    </row>
    <row r="46" spans="1:14" x14ac:dyDescent="0.25">
      <c r="A46" s="18"/>
      <c r="B46" s="18"/>
      <c r="C46" s="18"/>
      <c r="D46" s="18"/>
      <c r="E46" s="18"/>
      <c r="F46" s="18"/>
      <c r="G46" s="18"/>
      <c r="H46" s="18"/>
      <c r="I46" s="18"/>
      <c r="J46" s="18"/>
      <c r="K46" s="18"/>
      <c r="L46" s="18"/>
      <c r="M46" s="18"/>
      <c r="N46" s="18"/>
    </row>
    <row r="47" spans="1:14" x14ac:dyDescent="0.25">
      <c r="A47" s="18"/>
      <c r="B47" s="18"/>
      <c r="C47" s="18"/>
      <c r="D47" s="18"/>
      <c r="E47" s="18"/>
      <c r="F47" s="18"/>
      <c r="G47" s="18"/>
      <c r="H47" s="18"/>
      <c r="I47" s="18"/>
      <c r="J47" s="18"/>
      <c r="K47" s="18"/>
      <c r="L47" s="18"/>
      <c r="M47" s="18"/>
      <c r="N47" s="18"/>
    </row>
    <row r="48" spans="1:14" x14ac:dyDescent="0.25">
      <c r="A48" s="18"/>
      <c r="B48" s="18"/>
      <c r="C48" s="18"/>
      <c r="D48" s="18"/>
      <c r="E48" s="18"/>
      <c r="F48" s="18"/>
      <c r="G48" s="18"/>
      <c r="H48" s="18"/>
      <c r="I48" s="18"/>
      <c r="J48" s="18"/>
      <c r="K48" s="18"/>
      <c r="L48" s="18"/>
      <c r="M48" s="18"/>
      <c r="N48" s="18"/>
    </row>
  </sheetData>
  <mergeCells count="4">
    <mergeCell ref="A1:E1"/>
    <mergeCell ref="B2:C2"/>
    <mergeCell ref="B3:C3"/>
    <mergeCell ref="B5:D5"/>
  </mergeCells>
  <conditionalFormatting sqref="D32">
    <cfRule type="cellIs" dxfId="8" priority="1" operator="equal">
      <formula>" "</formula>
    </cfRule>
    <cfRule type="cellIs" dxfId="7" priority="2" operator="lessThanOrEqual">
      <formula>$B$7</formula>
    </cfRule>
    <cfRule type="cellIs" dxfId="6" priority="3" operator="greaterThan">
      <formula>$B$7</formula>
    </cfRule>
  </conditionalFormatting>
  <dataValidations count="2">
    <dataValidation type="list" allowBlank="1" showInputMessage="1" showErrorMessage="1" sqref="B5" xr:uid="{922E8778-D26F-4D27-BF83-F5C2535F5782}">
      <formula1>PET</formula1>
    </dataValidation>
    <dataValidation type="list" allowBlank="1" showInputMessage="1" showErrorMessage="1" sqref="B6" xr:uid="{CB2777D4-875D-4AB9-A21A-B5BD17DD45AF}">
      <formula1>INDIRECT($B$5)</formula1>
    </dataValidation>
  </dataValidations>
  <pageMargins left="0.7" right="0.7" top="0.75" bottom="0.75" header="0.3" footer="0.3"/>
  <pageSetup paperSize="9" orientation="portrait" r:id="rId1"/>
  <headerFooter>
    <oddHeader>&amp;CGeneral Nuclear Medicine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0"/>
  <sheetViews>
    <sheetView topLeftCell="A3" zoomScaleNormal="100" workbookViewId="0">
      <selection activeCell="B2" sqref="B2:C2"/>
    </sheetView>
  </sheetViews>
  <sheetFormatPr defaultRowHeight="15" x14ac:dyDescent="0.25"/>
  <cols>
    <col min="1" max="1" width="14.7109375" customWidth="1"/>
    <col min="2" max="2" width="19.28515625" customWidth="1"/>
    <col min="3" max="3" width="20" customWidth="1"/>
    <col min="4" max="4" width="21" customWidth="1"/>
    <col min="5" max="5" width="13.42578125" bestFit="1" customWidth="1"/>
  </cols>
  <sheetData>
    <row r="1" spans="1:14" ht="23.25" x14ac:dyDescent="0.25">
      <c r="A1" s="146" t="str">
        <f>CONCATENATE("Multimodality CT, ", B6)</f>
        <v xml:space="preserve">Multimodality CT, </v>
      </c>
      <c r="B1" s="146"/>
      <c r="C1" s="146"/>
      <c r="D1" s="146"/>
      <c r="E1" s="146"/>
      <c r="F1" s="29"/>
      <c r="G1" s="29"/>
      <c r="H1" s="18"/>
      <c r="I1" s="18"/>
      <c r="J1" s="18"/>
      <c r="K1" s="18"/>
      <c r="L1" s="18"/>
      <c r="M1" s="18"/>
      <c r="N1" s="18"/>
    </row>
    <row r="2" spans="1:14" x14ac:dyDescent="0.25">
      <c r="A2" s="18" t="s">
        <v>56</v>
      </c>
      <c r="B2" s="147"/>
      <c r="C2" s="147"/>
      <c r="D2" s="18"/>
      <c r="E2" s="18"/>
      <c r="F2" s="18"/>
      <c r="G2" s="18"/>
      <c r="H2" s="18"/>
      <c r="I2" s="18"/>
      <c r="J2" s="18"/>
      <c r="K2" s="18"/>
      <c r="L2" s="18"/>
      <c r="M2" s="18"/>
      <c r="N2" s="18"/>
    </row>
    <row r="3" spans="1:14" x14ac:dyDescent="0.25">
      <c r="A3" s="18" t="s">
        <v>57</v>
      </c>
      <c r="B3" s="147"/>
      <c r="C3" s="147"/>
      <c r="D3" s="18"/>
      <c r="E3" s="18"/>
      <c r="F3" s="18"/>
      <c r="G3" s="18"/>
      <c r="H3" s="18"/>
      <c r="I3" s="18"/>
      <c r="J3" s="18"/>
      <c r="K3" s="18"/>
      <c r="L3" s="18"/>
      <c r="M3" s="18"/>
      <c r="N3" s="18"/>
    </row>
    <row r="4" spans="1:14" x14ac:dyDescent="0.25">
      <c r="A4" s="18"/>
      <c r="B4" s="18"/>
      <c r="C4" s="18"/>
      <c r="D4" s="18"/>
      <c r="E4" s="18"/>
      <c r="F4" s="18"/>
      <c r="G4" s="18"/>
      <c r="H4" s="18"/>
      <c r="I4" s="18"/>
      <c r="J4" s="18"/>
      <c r="K4" s="18"/>
      <c r="L4" s="18"/>
      <c r="M4" s="18"/>
      <c r="N4" s="18"/>
    </row>
    <row r="5" spans="1:14" x14ac:dyDescent="0.25">
      <c r="A5" s="18" t="s">
        <v>54</v>
      </c>
      <c r="B5" s="153"/>
      <c r="C5" s="153"/>
      <c r="D5" s="18"/>
      <c r="E5" s="18"/>
      <c r="F5" s="18"/>
      <c r="G5" s="18"/>
      <c r="H5" s="18"/>
      <c r="I5" s="18"/>
      <c r="J5" s="18"/>
      <c r="K5" s="18"/>
      <c r="L5" s="18"/>
      <c r="M5" s="18"/>
      <c r="N5" s="18"/>
    </row>
    <row r="6" spans="1:14" x14ac:dyDescent="0.25">
      <c r="A6" s="18" t="s">
        <v>58</v>
      </c>
      <c r="B6" s="153"/>
      <c r="C6" s="153"/>
      <c r="D6" s="18"/>
      <c r="E6" s="18"/>
      <c r="F6" s="18"/>
      <c r="G6" s="18"/>
      <c r="H6" s="18"/>
      <c r="I6" s="18"/>
      <c r="J6" s="18"/>
      <c r="K6" s="18"/>
      <c r="L6" s="18"/>
      <c r="M6" s="18"/>
      <c r="N6" s="18"/>
    </row>
    <row r="7" spans="1:14" x14ac:dyDescent="0.25">
      <c r="A7" s="18"/>
      <c r="B7" s="18"/>
      <c r="C7" s="18"/>
      <c r="D7" s="18"/>
      <c r="E7" s="18"/>
      <c r="F7" s="18"/>
      <c r="G7" s="18"/>
      <c r="H7" s="18"/>
      <c r="I7" s="18"/>
      <c r="J7" s="18"/>
      <c r="K7" s="18"/>
      <c r="L7" s="18"/>
      <c r="M7" s="18"/>
      <c r="N7" s="18"/>
    </row>
    <row r="8" spans="1:14" ht="15.75" thickBot="1" x14ac:dyDescent="0.3">
      <c r="A8" s="18"/>
      <c r="B8" s="23" t="s">
        <v>115</v>
      </c>
      <c r="C8" s="23" t="s">
        <v>64</v>
      </c>
      <c r="D8" s="18"/>
      <c r="E8" s="18"/>
      <c r="F8" s="18"/>
      <c r="G8" s="18"/>
      <c r="H8" s="18"/>
      <c r="I8" s="18"/>
      <c r="J8" s="18"/>
      <c r="K8" s="18"/>
      <c r="L8" s="18"/>
      <c r="M8" s="18"/>
      <c r="N8" s="18"/>
    </row>
    <row r="9" spans="1:14" x14ac:dyDescent="0.25">
      <c r="A9" s="18" t="s">
        <v>55</v>
      </c>
      <c r="B9" s="86" t="str">
        <f>IFERROR(VLOOKUP($B$6, DRLs!$B$39:$J$57, 6, FALSE), "")</f>
        <v/>
      </c>
      <c r="C9" s="87" t="str">
        <f>IFERROR(VLOOKUP($B$6, DRLs!$B$39:$J$57, 9, FALSE), "")</f>
        <v/>
      </c>
      <c r="E9" s="18"/>
      <c r="F9" s="18"/>
      <c r="G9" s="18"/>
      <c r="H9" s="18"/>
      <c r="I9" s="18"/>
      <c r="J9" s="18"/>
      <c r="K9" s="18"/>
      <c r="L9" s="18"/>
      <c r="M9" s="18"/>
      <c r="N9" s="18"/>
    </row>
    <row r="10" spans="1:14" x14ac:dyDescent="0.25">
      <c r="A10" s="18" t="s">
        <v>61</v>
      </c>
      <c r="B10" s="88" t="str">
        <f>IFERROR(VLOOKUP($B$6, DRLs!$B$39:$J$57, 5, FALSE), "")</f>
        <v/>
      </c>
      <c r="C10" s="89" t="str">
        <f>IFERROR(VLOOKUP($B$6, DRLs!$B$39:$J$57, 8, FALSE), "")</f>
        <v/>
      </c>
      <c r="D10" s="18"/>
      <c r="E10" s="18"/>
      <c r="F10" s="18"/>
      <c r="G10" s="18"/>
      <c r="H10" s="18"/>
      <c r="I10" s="18"/>
      <c r="J10" s="18"/>
      <c r="K10" s="18"/>
      <c r="L10" s="18"/>
      <c r="M10" s="18"/>
      <c r="N10" s="18"/>
    </row>
    <row r="11" spans="1:14" ht="15.75" thickBot="1" x14ac:dyDescent="0.3">
      <c r="A11" s="18" t="s">
        <v>62</v>
      </c>
      <c r="B11" s="90" t="str">
        <f>IFERROR(VLOOKUP($B$6, DRLs!$B$39:$J$57, 4, FALSE), "")</f>
        <v/>
      </c>
      <c r="C11" s="91" t="str">
        <f>IFERROR(VLOOKUP($B$6, DRLs!$B$39:$J$57, 7, FALSE), "")</f>
        <v/>
      </c>
      <c r="D11" s="18"/>
      <c r="E11" s="18"/>
      <c r="F11" s="18"/>
      <c r="G11" s="18"/>
      <c r="H11" s="18"/>
      <c r="I11" s="18"/>
      <c r="J11" s="18"/>
      <c r="K11" s="18"/>
      <c r="L11" s="18"/>
      <c r="M11" s="18"/>
      <c r="N11" s="18"/>
    </row>
    <row r="12" spans="1:14" x14ac:dyDescent="0.25">
      <c r="A12" s="18"/>
      <c r="B12" s="18"/>
      <c r="C12" s="18"/>
      <c r="D12" s="18"/>
      <c r="E12" s="18"/>
      <c r="F12" s="18"/>
      <c r="G12" s="18"/>
      <c r="H12" s="18"/>
      <c r="I12" s="18"/>
      <c r="J12" s="18"/>
      <c r="K12" s="18"/>
      <c r="L12" s="18"/>
      <c r="M12" s="18"/>
      <c r="N12" s="18"/>
    </row>
    <row r="13" spans="1:14" x14ac:dyDescent="0.25">
      <c r="A13" s="28" t="s">
        <v>49</v>
      </c>
      <c r="B13" s="23" t="s">
        <v>65</v>
      </c>
      <c r="C13" s="23" t="s">
        <v>63</v>
      </c>
      <c r="D13" s="23" t="s">
        <v>115</v>
      </c>
      <c r="E13" s="23" t="s">
        <v>64</v>
      </c>
      <c r="F13" s="18"/>
      <c r="G13" s="18"/>
      <c r="H13" s="18"/>
      <c r="I13" s="18"/>
      <c r="J13" s="18"/>
      <c r="K13" s="18"/>
      <c r="L13" s="18"/>
      <c r="M13" s="18"/>
      <c r="N13" s="18"/>
    </row>
    <row r="14" spans="1:14" x14ac:dyDescent="0.25">
      <c r="A14" s="28">
        <v>1</v>
      </c>
      <c r="B14" s="24"/>
      <c r="C14" s="24"/>
      <c r="D14" s="24"/>
      <c r="E14" s="24"/>
      <c r="F14" s="18"/>
      <c r="G14" s="18"/>
      <c r="H14" s="18"/>
      <c r="I14" s="18"/>
      <c r="J14" s="18"/>
      <c r="K14" s="18"/>
      <c r="L14" s="18"/>
      <c r="M14" s="18"/>
      <c r="N14" s="18"/>
    </row>
    <row r="15" spans="1:14" x14ac:dyDescent="0.25">
      <c r="A15" s="28">
        <v>2</v>
      </c>
      <c r="B15" s="24"/>
      <c r="C15" s="24"/>
      <c r="D15" s="24"/>
      <c r="E15" s="24"/>
      <c r="F15" s="18"/>
      <c r="G15" s="18"/>
      <c r="H15" s="18"/>
      <c r="I15" s="18"/>
      <c r="J15" s="18"/>
      <c r="K15" s="18"/>
      <c r="L15" s="18"/>
      <c r="M15" s="18"/>
      <c r="N15" s="18"/>
    </row>
    <row r="16" spans="1:14" x14ac:dyDescent="0.25">
      <c r="A16" s="28">
        <v>3</v>
      </c>
      <c r="B16" s="24"/>
      <c r="C16" s="24"/>
      <c r="D16" s="24"/>
      <c r="E16" s="24"/>
      <c r="F16" s="18"/>
      <c r="G16" s="18"/>
      <c r="H16" s="18"/>
      <c r="I16" s="18"/>
      <c r="J16" s="18"/>
      <c r="K16" s="18"/>
      <c r="L16" s="18"/>
      <c r="M16" s="18"/>
      <c r="N16" s="18"/>
    </row>
    <row r="17" spans="1:14" x14ac:dyDescent="0.25">
      <c r="A17" s="28">
        <v>4</v>
      </c>
      <c r="B17" s="24"/>
      <c r="C17" s="24"/>
      <c r="D17" s="24"/>
      <c r="E17" s="24"/>
      <c r="F17" s="18"/>
      <c r="G17" s="18"/>
      <c r="H17" s="18"/>
      <c r="I17" s="18"/>
      <c r="J17" s="18"/>
      <c r="K17" s="18"/>
      <c r="L17" s="18"/>
      <c r="M17" s="18"/>
      <c r="N17" s="18"/>
    </row>
    <row r="18" spans="1:14" x14ac:dyDescent="0.25">
      <c r="A18" s="28">
        <v>5</v>
      </c>
      <c r="B18" s="24"/>
      <c r="C18" s="24"/>
      <c r="D18" s="24"/>
      <c r="E18" s="24"/>
      <c r="F18" s="18"/>
      <c r="G18" s="18"/>
      <c r="H18" s="18"/>
      <c r="I18" s="18"/>
      <c r="J18" s="18"/>
      <c r="K18" s="18"/>
      <c r="L18" s="18"/>
      <c r="M18" s="18"/>
      <c r="N18" s="18"/>
    </row>
    <row r="19" spans="1:14" x14ac:dyDescent="0.25">
      <c r="A19" s="28">
        <v>6</v>
      </c>
      <c r="B19" s="24"/>
      <c r="C19" s="24"/>
      <c r="D19" s="24"/>
      <c r="E19" s="24"/>
      <c r="F19" s="18"/>
      <c r="G19" s="18"/>
      <c r="H19" s="18"/>
      <c r="I19" s="18"/>
      <c r="J19" s="18"/>
      <c r="K19" s="18"/>
      <c r="L19" s="18"/>
      <c r="M19" s="18"/>
      <c r="N19" s="18"/>
    </row>
    <row r="20" spans="1:14" x14ac:dyDescent="0.25">
      <c r="A20" s="28">
        <v>7</v>
      </c>
      <c r="B20" s="24"/>
      <c r="C20" s="24"/>
      <c r="D20" s="24"/>
      <c r="E20" s="24"/>
      <c r="F20" s="18"/>
      <c r="G20" s="18"/>
      <c r="H20" s="18"/>
      <c r="I20" s="18"/>
      <c r="J20" s="18"/>
      <c r="K20" s="18"/>
      <c r="L20" s="18"/>
      <c r="M20" s="18"/>
      <c r="N20" s="18"/>
    </row>
    <row r="21" spans="1:14" x14ac:dyDescent="0.25">
      <c r="A21" s="28">
        <v>8</v>
      </c>
      <c r="B21" s="24"/>
      <c r="C21" s="24"/>
      <c r="D21" s="24"/>
      <c r="E21" s="24"/>
      <c r="F21" s="18"/>
      <c r="G21" s="18"/>
      <c r="H21" s="18"/>
      <c r="I21" s="18"/>
      <c r="J21" s="18"/>
      <c r="K21" s="18"/>
      <c r="L21" s="18"/>
      <c r="M21" s="18"/>
      <c r="N21" s="18"/>
    </row>
    <row r="22" spans="1:14" x14ac:dyDescent="0.25">
      <c r="A22" s="28">
        <v>9</v>
      </c>
      <c r="B22" s="24"/>
      <c r="C22" s="24"/>
      <c r="D22" s="24"/>
      <c r="E22" s="24"/>
      <c r="F22" s="18"/>
      <c r="G22" s="18"/>
      <c r="H22" s="18"/>
      <c r="I22" s="18"/>
      <c r="J22" s="18"/>
      <c r="K22" s="18"/>
      <c r="L22" s="18"/>
      <c r="M22" s="18"/>
      <c r="N22" s="18"/>
    </row>
    <row r="23" spans="1:14" x14ac:dyDescent="0.25">
      <c r="A23" s="28">
        <v>10</v>
      </c>
      <c r="B23" s="24"/>
      <c r="C23" s="24"/>
      <c r="D23" s="24"/>
      <c r="E23" s="24"/>
      <c r="F23" s="18"/>
      <c r="G23" s="18"/>
      <c r="H23" s="18"/>
      <c r="I23" s="18"/>
      <c r="J23" s="18"/>
      <c r="K23" s="18"/>
      <c r="L23" s="18"/>
      <c r="M23" s="18"/>
      <c r="N23" s="18"/>
    </row>
    <row r="24" spans="1:14" x14ac:dyDescent="0.25">
      <c r="A24" s="28">
        <v>11</v>
      </c>
      <c r="B24" s="24"/>
      <c r="C24" s="24"/>
      <c r="D24" s="24"/>
      <c r="E24" s="24"/>
      <c r="F24" s="18"/>
      <c r="G24" s="18"/>
      <c r="H24" s="18"/>
      <c r="I24" s="18"/>
      <c r="J24" s="18"/>
      <c r="K24" s="18"/>
      <c r="L24" s="18"/>
      <c r="M24" s="18"/>
      <c r="N24" s="18"/>
    </row>
    <row r="25" spans="1:14" x14ac:dyDescent="0.25">
      <c r="A25" s="28">
        <v>12</v>
      </c>
      <c r="B25" s="24"/>
      <c r="C25" s="24"/>
      <c r="D25" s="24"/>
      <c r="E25" s="24"/>
      <c r="F25" s="18"/>
      <c r="G25" s="18"/>
      <c r="H25" s="18"/>
      <c r="I25" s="18"/>
      <c r="J25" s="18"/>
      <c r="K25" s="18"/>
      <c r="L25" s="18"/>
      <c r="M25" s="18"/>
      <c r="N25" s="18"/>
    </row>
    <row r="26" spans="1:14" x14ac:dyDescent="0.25">
      <c r="A26" s="28">
        <v>13</v>
      </c>
      <c r="B26" s="24"/>
      <c r="C26" s="24"/>
      <c r="D26" s="24"/>
      <c r="E26" s="24"/>
      <c r="F26" s="18"/>
      <c r="G26" s="18"/>
      <c r="H26" s="18"/>
      <c r="I26" s="18"/>
      <c r="J26" s="18"/>
      <c r="K26" s="18"/>
      <c r="L26" s="18"/>
      <c r="M26" s="18"/>
      <c r="N26" s="18"/>
    </row>
    <row r="27" spans="1:14" x14ac:dyDescent="0.25">
      <c r="A27" s="28">
        <v>14</v>
      </c>
      <c r="B27" s="24"/>
      <c r="C27" s="24"/>
      <c r="D27" s="24"/>
      <c r="E27" s="24"/>
      <c r="F27" s="18"/>
      <c r="G27" s="18"/>
      <c r="H27" s="18"/>
      <c r="I27" s="18"/>
      <c r="J27" s="18"/>
      <c r="K27" s="18"/>
      <c r="L27" s="18"/>
      <c r="M27" s="18"/>
      <c r="N27" s="18"/>
    </row>
    <row r="28" spans="1:14" x14ac:dyDescent="0.25">
      <c r="A28" s="28">
        <v>15</v>
      </c>
      <c r="B28" s="24"/>
      <c r="C28" s="24"/>
      <c r="D28" s="24"/>
      <c r="E28" s="24"/>
      <c r="F28" s="18"/>
      <c r="G28" s="18"/>
      <c r="H28" s="18"/>
      <c r="I28" s="18"/>
      <c r="J28" s="18"/>
      <c r="K28" s="18"/>
      <c r="L28" s="18"/>
      <c r="M28" s="18"/>
      <c r="N28" s="18"/>
    </row>
    <row r="29" spans="1:14" x14ac:dyDescent="0.25">
      <c r="A29" s="28">
        <v>16</v>
      </c>
      <c r="B29" s="24"/>
      <c r="C29" s="24"/>
      <c r="D29" s="24"/>
      <c r="E29" s="24"/>
      <c r="F29" s="18"/>
      <c r="G29" s="18"/>
      <c r="H29" s="18"/>
      <c r="I29" s="18"/>
      <c r="J29" s="18"/>
      <c r="K29" s="18"/>
      <c r="L29" s="18"/>
      <c r="M29" s="18"/>
      <c r="N29" s="18"/>
    </row>
    <row r="30" spans="1:14" x14ac:dyDescent="0.25">
      <c r="A30" s="28">
        <v>17</v>
      </c>
      <c r="B30" s="24"/>
      <c r="C30" s="24"/>
      <c r="D30" s="24"/>
      <c r="E30" s="24"/>
      <c r="F30" s="18"/>
      <c r="G30" s="18"/>
      <c r="H30" s="18"/>
      <c r="I30" s="18"/>
      <c r="J30" s="18"/>
      <c r="K30" s="18"/>
      <c r="L30" s="18"/>
      <c r="M30" s="18"/>
      <c r="N30" s="18"/>
    </row>
    <row r="31" spans="1:14" x14ac:dyDescent="0.25">
      <c r="A31" s="28">
        <v>18</v>
      </c>
      <c r="B31" s="24"/>
      <c r="C31" s="24"/>
      <c r="D31" s="24"/>
      <c r="E31" s="24"/>
      <c r="F31" s="18"/>
      <c r="G31" s="18"/>
      <c r="H31" s="18"/>
      <c r="I31" s="18"/>
      <c r="J31" s="18"/>
      <c r="K31" s="18"/>
      <c r="L31" s="18"/>
      <c r="M31" s="18"/>
      <c r="N31" s="18"/>
    </row>
    <row r="32" spans="1:14" x14ac:dyDescent="0.25">
      <c r="A32" s="28">
        <v>19</v>
      </c>
      <c r="B32" s="24"/>
      <c r="C32" s="24"/>
      <c r="D32" s="24"/>
      <c r="E32" s="24"/>
      <c r="F32" s="18"/>
      <c r="G32" s="18"/>
      <c r="H32" s="18"/>
      <c r="I32" s="18"/>
      <c r="J32" s="18"/>
      <c r="K32" s="18"/>
      <c r="L32" s="18"/>
      <c r="M32" s="18"/>
      <c r="N32" s="18"/>
    </row>
    <row r="33" spans="1:14" ht="15.75" thickBot="1" x14ac:dyDescent="0.3">
      <c r="A33" s="28">
        <v>20</v>
      </c>
      <c r="B33" s="24"/>
      <c r="C33" s="26"/>
      <c r="D33" s="26"/>
      <c r="E33" s="26"/>
      <c r="F33" s="18"/>
      <c r="G33" s="18"/>
      <c r="H33" s="18"/>
      <c r="I33" s="18"/>
      <c r="J33" s="18"/>
      <c r="K33" s="18"/>
      <c r="L33" s="18"/>
      <c r="M33" s="18"/>
      <c r="N33" s="18"/>
    </row>
    <row r="34" spans="1:14" ht="15.75" thickBot="1" x14ac:dyDescent="0.3">
      <c r="B34" s="28" t="s">
        <v>61</v>
      </c>
      <c r="C34" s="27" t="str">
        <f>IFERROR(MEDIAN(C14:C33), " ")</f>
        <v xml:space="preserve"> </v>
      </c>
      <c r="D34" s="22" t="str">
        <f>IFERROR(MEDIAN(D14:D33), " ")</f>
        <v xml:space="preserve"> </v>
      </c>
      <c r="E34" s="22" t="str">
        <f>IFERROR(MEDIAN(E14:E33), " ")</f>
        <v xml:space="preserve"> </v>
      </c>
      <c r="F34" s="18"/>
      <c r="G34" s="18"/>
      <c r="H34" s="18"/>
      <c r="I34" s="18"/>
      <c r="J34" s="18"/>
      <c r="K34" s="18"/>
      <c r="L34" s="18"/>
      <c r="M34" s="18"/>
      <c r="N34" s="18"/>
    </row>
    <row r="35" spans="1:14" x14ac:dyDescent="0.25">
      <c r="A35" s="18"/>
      <c r="B35" s="18"/>
      <c r="C35" s="18"/>
      <c r="D35" s="18"/>
      <c r="E35" s="18"/>
      <c r="F35" s="18"/>
      <c r="G35" s="18"/>
      <c r="H35" s="18"/>
      <c r="I35" s="18"/>
      <c r="J35" s="18"/>
      <c r="K35" s="18"/>
      <c r="L35" s="18"/>
      <c r="M35" s="18"/>
      <c r="N35" s="18"/>
    </row>
    <row r="36" spans="1:14" x14ac:dyDescent="0.25">
      <c r="A36" s="18"/>
      <c r="B36" s="18"/>
      <c r="C36" s="18"/>
      <c r="D36" s="18"/>
      <c r="E36" s="18"/>
      <c r="F36" s="18"/>
      <c r="G36" s="18"/>
      <c r="H36" s="18"/>
      <c r="I36" s="18"/>
      <c r="J36" s="18"/>
      <c r="K36" s="18"/>
      <c r="L36" s="18"/>
      <c r="M36" s="18"/>
      <c r="N36" s="18"/>
    </row>
    <row r="37" spans="1:14" x14ac:dyDescent="0.25">
      <c r="A37" s="18"/>
      <c r="B37" s="18"/>
      <c r="C37" s="18"/>
      <c r="D37" s="18"/>
      <c r="E37" s="18"/>
      <c r="F37" s="18"/>
      <c r="G37" s="18"/>
      <c r="H37" s="18"/>
      <c r="I37" s="18"/>
      <c r="J37" s="18"/>
      <c r="K37" s="18"/>
      <c r="L37" s="18"/>
      <c r="M37" s="18"/>
      <c r="N37" s="18"/>
    </row>
    <row r="38" spans="1:14" x14ac:dyDescent="0.25">
      <c r="A38" s="18"/>
      <c r="B38" s="18"/>
      <c r="C38" s="18"/>
      <c r="D38" s="18"/>
      <c r="E38" s="18"/>
      <c r="F38" s="18"/>
      <c r="G38" s="18"/>
      <c r="H38" s="18"/>
      <c r="I38" s="18"/>
      <c r="J38" s="18"/>
      <c r="K38" s="18"/>
      <c r="L38" s="18"/>
      <c r="M38" s="18"/>
      <c r="N38" s="18"/>
    </row>
    <row r="39" spans="1:14" x14ac:dyDescent="0.25">
      <c r="A39" s="18"/>
      <c r="B39" s="18"/>
      <c r="C39" s="18"/>
      <c r="D39" s="18"/>
      <c r="E39" s="18"/>
      <c r="F39" s="18"/>
      <c r="G39" s="18"/>
      <c r="H39" s="18"/>
      <c r="I39" s="18"/>
      <c r="J39" s="18"/>
      <c r="K39" s="18"/>
      <c r="L39" s="18"/>
      <c r="M39" s="18"/>
      <c r="N39" s="18"/>
    </row>
    <row r="40" spans="1:14" x14ac:dyDescent="0.25">
      <c r="A40" s="18"/>
      <c r="B40" s="18"/>
      <c r="C40" s="18"/>
      <c r="D40" s="18"/>
      <c r="E40" s="18"/>
      <c r="F40" s="18"/>
      <c r="G40" s="18"/>
      <c r="H40" s="18"/>
      <c r="I40" s="18"/>
      <c r="J40" s="18"/>
      <c r="K40" s="18"/>
      <c r="L40" s="18"/>
      <c r="M40" s="18"/>
      <c r="N40" s="18"/>
    </row>
    <row r="41" spans="1:14" x14ac:dyDescent="0.25">
      <c r="A41" s="18"/>
      <c r="B41" s="18"/>
      <c r="C41" s="18"/>
      <c r="D41" s="18"/>
      <c r="E41" s="18"/>
      <c r="F41" s="18"/>
      <c r="G41" s="18"/>
      <c r="H41" s="18"/>
      <c r="I41" s="18"/>
      <c r="J41" s="18"/>
      <c r="K41" s="18"/>
      <c r="L41" s="18"/>
      <c r="M41" s="18"/>
      <c r="N41" s="18"/>
    </row>
    <row r="42" spans="1:14" x14ac:dyDescent="0.25">
      <c r="A42" s="18"/>
      <c r="B42" s="18"/>
      <c r="C42" s="18"/>
      <c r="D42" s="18"/>
      <c r="E42" s="18"/>
      <c r="F42" s="18"/>
      <c r="G42" s="18"/>
      <c r="H42" s="18"/>
      <c r="I42" s="18"/>
      <c r="J42" s="18"/>
      <c r="K42" s="18"/>
      <c r="L42" s="18"/>
      <c r="M42" s="18"/>
      <c r="N42" s="18"/>
    </row>
    <row r="43" spans="1:14" x14ac:dyDescent="0.25">
      <c r="A43" s="18"/>
      <c r="B43" s="18"/>
      <c r="C43" s="18"/>
      <c r="D43" s="18"/>
      <c r="E43" s="18"/>
      <c r="F43" s="18"/>
      <c r="G43" s="18"/>
      <c r="H43" s="18"/>
      <c r="I43" s="18"/>
      <c r="J43" s="18"/>
      <c r="K43" s="18"/>
      <c r="L43" s="18"/>
      <c r="M43" s="18"/>
      <c r="N43" s="18"/>
    </row>
    <row r="44" spans="1:14" x14ac:dyDescent="0.25">
      <c r="A44" s="18"/>
      <c r="B44" s="18"/>
      <c r="C44" s="18"/>
      <c r="D44" s="18"/>
      <c r="E44" s="18"/>
      <c r="F44" s="18"/>
      <c r="G44" s="18"/>
      <c r="H44" s="18"/>
      <c r="I44" s="18"/>
      <c r="J44" s="18"/>
      <c r="K44" s="18"/>
      <c r="L44" s="18"/>
      <c r="M44" s="18"/>
      <c r="N44" s="18"/>
    </row>
    <row r="45" spans="1:14" x14ac:dyDescent="0.25">
      <c r="A45" s="18"/>
      <c r="B45" s="18"/>
      <c r="C45" s="18"/>
      <c r="D45" s="18"/>
      <c r="E45" s="18"/>
      <c r="F45" s="18"/>
      <c r="G45" s="18"/>
      <c r="H45" s="18"/>
      <c r="I45" s="18"/>
      <c r="J45" s="18"/>
      <c r="K45" s="18"/>
      <c r="L45" s="18"/>
      <c r="M45" s="18"/>
      <c r="N45" s="18"/>
    </row>
    <row r="46" spans="1:14" x14ac:dyDescent="0.25">
      <c r="A46" s="18"/>
      <c r="B46" s="18"/>
      <c r="C46" s="18"/>
      <c r="D46" s="18"/>
      <c r="E46" s="18"/>
      <c r="F46" s="18"/>
      <c r="G46" s="18"/>
      <c r="H46" s="18"/>
      <c r="I46" s="18"/>
      <c r="J46" s="18"/>
      <c r="K46" s="18"/>
      <c r="L46" s="18"/>
      <c r="M46" s="18"/>
      <c r="N46" s="18"/>
    </row>
    <row r="47" spans="1:14" x14ac:dyDescent="0.25">
      <c r="A47" s="18"/>
      <c r="B47" s="18"/>
      <c r="C47" s="18"/>
      <c r="D47" s="18"/>
      <c r="E47" s="18"/>
      <c r="F47" s="18"/>
      <c r="G47" s="18"/>
      <c r="H47" s="18"/>
      <c r="I47" s="18"/>
      <c r="J47" s="18"/>
      <c r="K47" s="18"/>
      <c r="L47" s="18"/>
      <c r="M47" s="18"/>
      <c r="N47" s="18"/>
    </row>
    <row r="48" spans="1:14" x14ac:dyDescent="0.25">
      <c r="A48" s="18"/>
      <c r="B48" s="18"/>
      <c r="C48" s="18"/>
      <c r="D48" s="18"/>
      <c r="E48" s="18"/>
      <c r="F48" s="18"/>
      <c r="G48" s="18"/>
      <c r="H48" s="18"/>
      <c r="I48" s="18"/>
      <c r="J48" s="18"/>
      <c r="K48" s="18"/>
      <c r="L48" s="18"/>
      <c r="M48" s="18"/>
      <c r="N48" s="18"/>
    </row>
    <row r="49" spans="1:14" x14ac:dyDescent="0.25">
      <c r="A49" s="18"/>
      <c r="B49" s="18"/>
      <c r="C49" s="18"/>
      <c r="D49" s="18"/>
      <c r="E49" s="18"/>
      <c r="F49" s="18"/>
      <c r="G49" s="18"/>
      <c r="H49" s="18"/>
      <c r="I49" s="18"/>
      <c r="J49" s="18"/>
      <c r="K49" s="18"/>
      <c r="L49" s="18"/>
      <c r="M49" s="18"/>
      <c r="N49" s="18"/>
    </row>
    <row r="50" spans="1:14" x14ac:dyDescent="0.25">
      <c r="A50" s="18"/>
      <c r="B50" s="18"/>
      <c r="C50" s="18"/>
      <c r="D50" s="18"/>
      <c r="E50" s="18"/>
      <c r="F50" s="18"/>
      <c r="G50" s="18"/>
      <c r="H50" s="18"/>
      <c r="I50" s="18"/>
      <c r="J50" s="18"/>
      <c r="K50" s="18"/>
      <c r="L50" s="18"/>
      <c r="M50" s="18"/>
      <c r="N50" s="18"/>
    </row>
  </sheetData>
  <mergeCells count="5">
    <mergeCell ref="B2:C2"/>
    <mergeCell ref="B3:C3"/>
    <mergeCell ref="B5:C5"/>
    <mergeCell ref="B6:C6"/>
    <mergeCell ref="A1:E1"/>
  </mergeCells>
  <conditionalFormatting sqref="D34:E34">
    <cfRule type="cellIs" dxfId="5" priority="2" operator="equal">
      <formula>" "</formula>
    </cfRule>
    <cfRule type="cellIs" dxfId="4" priority="8" operator="lessThanOrEqual">
      <formula>B$9</formula>
    </cfRule>
    <cfRule type="cellIs" dxfId="3" priority="9" operator="greaterThan">
      <formula>B$9</formula>
    </cfRule>
  </conditionalFormatting>
  <dataValidations count="2">
    <dataValidation type="list" allowBlank="1" showInputMessage="1" showErrorMessage="1" sqref="B5:C5" xr:uid="{00000000-0002-0000-0200-000000000000}">
      <formula1>"CT_for_NM, CT_for_PET"</formula1>
    </dataValidation>
    <dataValidation type="list" allowBlank="1" showInputMessage="1" showErrorMessage="1" sqref="B6:C6 B4" xr:uid="{00000000-0002-0000-0200-000001000000}">
      <formula1>INDIRECT($B$5)</formula1>
    </dataValidation>
  </dataValidations>
  <pageMargins left="0.7" right="0.7" top="0.75" bottom="0.75" header="0.3" footer="0.3"/>
  <pageSetup paperSize="9" orientation="portrait" r:id="rId1"/>
  <headerFooter>
    <oddHeader>&amp;CMultimodality CT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9"/>
  <sheetViews>
    <sheetView zoomScaleNormal="100" workbookViewId="0">
      <selection activeCell="B6" sqref="B6:C6"/>
    </sheetView>
  </sheetViews>
  <sheetFormatPr defaultRowHeight="15" x14ac:dyDescent="0.25"/>
  <cols>
    <col min="1" max="1" width="15.140625" bestFit="1" customWidth="1"/>
    <col min="2" max="2" width="13.28515625" customWidth="1"/>
    <col min="3" max="3" width="11.28515625" bestFit="1" customWidth="1"/>
    <col min="4" max="4" width="26.42578125" bestFit="1" customWidth="1"/>
    <col min="5" max="5" width="17.85546875" customWidth="1"/>
  </cols>
  <sheetData>
    <row r="1" spans="1:14" ht="23.25" x14ac:dyDescent="0.25">
      <c r="A1" s="146" t="str">
        <f>CONCATENATE("NM, ", B6)</f>
        <v xml:space="preserve">NM, </v>
      </c>
      <c r="B1" s="146"/>
      <c r="C1" s="146"/>
      <c r="D1" s="146"/>
      <c r="E1" s="146"/>
      <c r="F1" s="18"/>
      <c r="G1" s="18"/>
      <c r="H1" s="18"/>
      <c r="I1" s="18"/>
      <c r="J1" s="18"/>
      <c r="K1" s="18"/>
      <c r="L1" s="18"/>
      <c r="M1" s="18"/>
      <c r="N1" s="18"/>
    </row>
    <row r="2" spans="1:14" x14ac:dyDescent="0.25">
      <c r="A2" s="18" t="s">
        <v>56</v>
      </c>
      <c r="B2" s="147"/>
      <c r="C2" s="147"/>
      <c r="D2" s="18"/>
      <c r="E2" s="18"/>
      <c r="F2" s="18"/>
      <c r="G2" s="18"/>
      <c r="H2" s="18"/>
      <c r="I2" s="18"/>
      <c r="J2" s="18"/>
      <c r="K2" s="18"/>
      <c r="L2" s="18"/>
      <c r="M2" s="18"/>
      <c r="N2" s="18"/>
    </row>
    <row r="3" spans="1:14" x14ac:dyDescent="0.25">
      <c r="A3" s="18" t="s">
        <v>57</v>
      </c>
      <c r="B3" s="147"/>
      <c r="C3" s="147"/>
      <c r="D3" s="18"/>
      <c r="E3" s="18"/>
      <c r="F3" s="18"/>
      <c r="G3" s="18"/>
      <c r="H3" s="18"/>
      <c r="I3" s="18"/>
      <c r="J3" s="18"/>
      <c r="K3" s="18"/>
      <c r="L3" s="18"/>
      <c r="M3" s="18"/>
      <c r="N3" s="18"/>
    </row>
    <row r="4" spans="1:14" x14ac:dyDescent="0.25">
      <c r="A4" s="18"/>
      <c r="B4" s="18"/>
      <c r="C4" s="18"/>
      <c r="D4" s="18"/>
      <c r="E4" s="18"/>
      <c r="F4" s="18"/>
      <c r="G4" s="18"/>
      <c r="H4" s="18"/>
      <c r="I4" s="18"/>
      <c r="J4" s="18"/>
      <c r="K4" s="18"/>
      <c r="L4" s="18"/>
      <c r="M4" s="18"/>
      <c r="N4" s="18"/>
    </row>
    <row r="5" spans="1:14" x14ac:dyDescent="0.25">
      <c r="A5" s="18" t="s">
        <v>60</v>
      </c>
      <c r="B5" s="153"/>
      <c r="C5" s="153"/>
      <c r="D5" s="18"/>
      <c r="E5" s="18"/>
      <c r="F5" s="18"/>
      <c r="G5" s="18"/>
      <c r="H5" s="18"/>
      <c r="I5" s="18"/>
      <c r="J5" s="18"/>
      <c r="K5" s="18"/>
      <c r="L5" s="18"/>
      <c r="M5" s="18"/>
      <c r="N5" s="18"/>
    </row>
    <row r="6" spans="1:14" x14ac:dyDescent="0.25">
      <c r="A6" s="18" t="s">
        <v>58</v>
      </c>
      <c r="B6" s="153"/>
      <c r="C6" s="153"/>
      <c r="D6" s="18"/>
      <c r="E6" s="18"/>
      <c r="F6" s="18"/>
      <c r="G6" s="18"/>
      <c r="H6" s="18"/>
      <c r="I6" s="18"/>
      <c r="J6" s="18"/>
      <c r="K6" s="18"/>
      <c r="L6" s="18"/>
      <c r="M6" s="18"/>
      <c r="N6" s="18"/>
    </row>
    <row r="7" spans="1:14" ht="15.75" thickBot="1" x14ac:dyDescent="0.3">
      <c r="A7" s="18"/>
      <c r="B7" s="18"/>
      <c r="C7" s="18"/>
      <c r="D7" s="18"/>
      <c r="E7" s="18"/>
      <c r="F7" s="18"/>
      <c r="G7" s="18"/>
      <c r="H7" s="18"/>
      <c r="I7" s="18"/>
      <c r="J7" s="18"/>
      <c r="K7" s="18"/>
      <c r="L7" s="18"/>
      <c r="M7" s="18"/>
      <c r="N7" s="18"/>
    </row>
    <row r="8" spans="1:14" x14ac:dyDescent="0.25">
      <c r="A8" s="18" t="s">
        <v>55</v>
      </c>
      <c r="B8" s="19" t="str">
        <f>IFERROR(VLOOKUP(B$6, DRLs!B$3:J$65, 8, FALSE), " ")</f>
        <v xml:space="preserve"> </v>
      </c>
      <c r="C8" s="18"/>
      <c r="D8" s="18"/>
      <c r="E8" s="18"/>
      <c r="F8" s="18"/>
      <c r="G8" s="18"/>
      <c r="H8" s="18"/>
      <c r="I8" s="18"/>
      <c r="J8" s="18"/>
      <c r="K8" s="18"/>
      <c r="L8" s="18"/>
      <c r="M8" s="18"/>
      <c r="N8" s="18"/>
    </row>
    <row r="9" spans="1:14" x14ac:dyDescent="0.25">
      <c r="A9" s="18" t="s">
        <v>61</v>
      </c>
      <c r="B9" s="20" t="str">
        <f>IFERROR(VLOOKUP(B$6, DRLs!B$3:J$65, 7, FALSE), " ")</f>
        <v xml:space="preserve"> </v>
      </c>
      <c r="C9" s="18"/>
      <c r="D9" s="18"/>
      <c r="E9" s="18"/>
      <c r="F9" s="18"/>
      <c r="G9" s="18"/>
      <c r="H9" s="18"/>
      <c r="I9" s="18"/>
      <c r="J9" s="18"/>
      <c r="K9" s="18"/>
      <c r="L9" s="18"/>
      <c r="M9" s="18"/>
      <c r="N9" s="18"/>
    </row>
    <row r="10" spans="1:14" ht="15.75" thickBot="1" x14ac:dyDescent="0.3">
      <c r="A10" s="18" t="s">
        <v>62</v>
      </c>
      <c r="B10" s="21" t="str">
        <f>IFERROR(VLOOKUP(B$6, DRLs!B$3:J$65, 6, FALSE), " ")</f>
        <v xml:space="preserve"> </v>
      </c>
      <c r="C10" s="18"/>
      <c r="D10" s="18"/>
      <c r="E10" s="18"/>
      <c r="F10" s="18"/>
      <c r="G10" s="18"/>
      <c r="H10" s="18"/>
      <c r="I10" s="18"/>
      <c r="J10" s="18"/>
      <c r="K10" s="18"/>
      <c r="L10" s="18"/>
      <c r="M10" s="18"/>
      <c r="N10" s="18"/>
    </row>
    <row r="11" spans="1:14" x14ac:dyDescent="0.25">
      <c r="A11" s="18"/>
      <c r="B11" s="18"/>
      <c r="C11" s="18"/>
      <c r="D11" s="18"/>
      <c r="E11" s="18"/>
      <c r="F11" s="18"/>
      <c r="G11" s="18"/>
      <c r="H11" s="18"/>
      <c r="I11" s="18"/>
      <c r="J11" s="18"/>
      <c r="K11" s="18"/>
      <c r="L11" s="18"/>
      <c r="M11" s="18"/>
      <c r="N11" s="18"/>
    </row>
    <row r="12" spans="1:14" x14ac:dyDescent="0.25">
      <c r="A12" s="18"/>
      <c r="B12" s="28" t="s">
        <v>49</v>
      </c>
      <c r="C12" s="23" t="s">
        <v>52</v>
      </c>
      <c r="D12" s="23" t="s">
        <v>53</v>
      </c>
      <c r="E12" s="18"/>
      <c r="F12" s="18"/>
      <c r="G12" s="18"/>
      <c r="H12" s="18"/>
      <c r="I12" s="18"/>
      <c r="J12" s="18"/>
      <c r="K12" s="18"/>
      <c r="L12" s="18"/>
      <c r="M12" s="18"/>
      <c r="N12" s="18"/>
    </row>
    <row r="13" spans="1:14" x14ac:dyDescent="0.25">
      <c r="A13" s="18"/>
      <c r="B13" s="28">
        <v>1</v>
      </c>
      <c r="C13" s="24"/>
      <c r="D13" s="24"/>
      <c r="E13" s="18"/>
      <c r="F13" s="18"/>
      <c r="G13" s="18"/>
      <c r="H13" s="18"/>
      <c r="I13" s="18"/>
      <c r="J13" s="18"/>
      <c r="K13" s="18"/>
      <c r="L13" s="18"/>
      <c r="M13" s="18"/>
      <c r="N13" s="18"/>
    </row>
    <row r="14" spans="1:14" x14ac:dyDescent="0.25">
      <c r="A14" s="18"/>
      <c r="B14" s="28">
        <v>2</v>
      </c>
      <c r="C14" s="24"/>
      <c r="D14" s="24"/>
      <c r="E14" s="18"/>
      <c r="F14" s="18"/>
      <c r="G14" s="18"/>
      <c r="H14" s="18"/>
      <c r="I14" s="18"/>
      <c r="J14" s="18"/>
      <c r="K14" s="18"/>
      <c r="L14" s="18"/>
      <c r="M14" s="18"/>
      <c r="N14" s="18"/>
    </row>
    <row r="15" spans="1:14" x14ac:dyDescent="0.25">
      <c r="A15" s="18"/>
      <c r="B15" s="28">
        <v>3</v>
      </c>
      <c r="C15" s="24"/>
      <c r="D15" s="24"/>
      <c r="E15" s="18"/>
      <c r="F15" s="18"/>
      <c r="G15" s="18"/>
      <c r="H15" s="18"/>
      <c r="I15" s="18"/>
      <c r="J15" s="18"/>
      <c r="K15" s="18"/>
      <c r="L15" s="18"/>
      <c r="M15" s="18"/>
      <c r="N15" s="18"/>
    </row>
    <row r="16" spans="1:14" x14ac:dyDescent="0.25">
      <c r="A16" s="18"/>
      <c r="B16" s="28">
        <v>4</v>
      </c>
      <c r="C16" s="24"/>
      <c r="D16" s="24"/>
      <c r="E16" s="18"/>
      <c r="F16" s="18"/>
      <c r="G16" s="18"/>
      <c r="H16" s="18"/>
      <c r="I16" s="18"/>
      <c r="J16" s="18"/>
      <c r="K16" s="18"/>
      <c r="L16" s="18"/>
      <c r="M16" s="18"/>
      <c r="N16" s="18"/>
    </row>
    <row r="17" spans="1:14" x14ac:dyDescent="0.25">
      <c r="A17" s="18"/>
      <c r="B17" s="28">
        <v>5</v>
      </c>
      <c r="C17" s="24"/>
      <c r="D17" s="24"/>
      <c r="E17" s="18"/>
      <c r="F17" s="18"/>
      <c r="G17" s="18"/>
      <c r="H17" s="18"/>
      <c r="I17" s="18"/>
      <c r="J17" s="18"/>
      <c r="K17" s="18"/>
      <c r="L17" s="18"/>
      <c r="M17" s="18"/>
      <c r="N17" s="18"/>
    </row>
    <row r="18" spans="1:14" x14ac:dyDescent="0.25">
      <c r="A18" s="18"/>
      <c r="B18" s="28">
        <v>6</v>
      </c>
      <c r="C18" s="24"/>
      <c r="D18" s="24"/>
      <c r="E18" s="18"/>
      <c r="F18" s="18"/>
      <c r="G18" s="18"/>
      <c r="H18" s="18"/>
      <c r="I18" s="18"/>
      <c r="J18" s="18"/>
      <c r="K18" s="18"/>
      <c r="L18" s="18"/>
      <c r="M18" s="18"/>
      <c r="N18" s="18"/>
    </row>
    <row r="19" spans="1:14" x14ac:dyDescent="0.25">
      <c r="A19" s="18"/>
      <c r="B19" s="28">
        <v>7</v>
      </c>
      <c r="C19" s="24"/>
      <c r="D19" s="24"/>
      <c r="E19" s="18"/>
      <c r="F19" s="18"/>
      <c r="G19" s="18"/>
      <c r="H19" s="18"/>
      <c r="I19" s="18"/>
      <c r="J19" s="18"/>
      <c r="K19" s="18"/>
      <c r="L19" s="18"/>
      <c r="M19" s="18"/>
      <c r="N19" s="18"/>
    </row>
    <row r="20" spans="1:14" x14ac:dyDescent="0.25">
      <c r="A20" s="18"/>
      <c r="B20" s="28">
        <v>8</v>
      </c>
      <c r="C20" s="24"/>
      <c r="D20" s="24"/>
      <c r="E20" s="18"/>
      <c r="F20" s="18"/>
      <c r="G20" s="18"/>
      <c r="H20" s="18"/>
      <c r="I20" s="18"/>
      <c r="J20" s="18"/>
      <c r="K20" s="18"/>
      <c r="L20" s="18"/>
      <c r="M20" s="18"/>
      <c r="N20" s="18"/>
    </row>
    <row r="21" spans="1:14" x14ac:dyDescent="0.25">
      <c r="A21" s="18"/>
      <c r="B21" s="28">
        <v>9</v>
      </c>
      <c r="C21" s="24"/>
      <c r="D21" s="24"/>
      <c r="E21" s="18"/>
      <c r="F21" s="18"/>
      <c r="G21" s="18"/>
      <c r="H21" s="18"/>
      <c r="I21" s="18"/>
      <c r="J21" s="18"/>
      <c r="K21" s="18"/>
      <c r="L21" s="18"/>
      <c r="M21" s="18"/>
      <c r="N21" s="18"/>
    </row>
    <row r="22" spans="1:14" x14ac:dyDescent="0.25">
      <c r="A22" s="18"/>
      <c r="B22" s="28">
        <v>10</v>
      </c>
      <c r="C22" s="24"/>
      <c r="D22" s="24"/>
      <c r="E22" s="18"/>
      <c r="F22" s="18"/>
      <c r="G22" s="18"/>
      <c r="H22" s="18"/>
      <c r="I22" s="18"/>
      <c r="J22" s="18"/>
      <c r="K22" s="18"/>
      <c r="L22" s="18"/>
      <c r="M22" s="18"/>
      <c r="N22" s="18"/>
    </row>
    <row r="23" spans="1:14" x14ac:dyDescent="0.25">
      <c r="A23" s="18"/>
      <c r="B23" s="28">
        <v>11</v>
      </c>
      <c r="C23" s="24"/>
      <c r="D23" s="24"/>
      <c r="E23" s="18"/>
      <c r="F23" s="18"/>
      <c r="G23" s="18"/>
      <c r="H23" s="18"/>
      <c r="I23" s="18"/>
      <c r="J23" s="18"/>
      <c r="K23" s="18"/>
      <c r="L23" s="18"/>
      <c r="M23" s="18"/>
      <c r="N23" s="18"/>
    </row>
    <row r="24" spans="1:14" x14ac:dyDescent="0.25">
      <c r="A24" s="18"/>
      <c r="B24" s="28">
        <v>12</v>
      </c>
      <c r="C24" s="24"/>
      <c r="D24" s="24"/>
      <c r="E24" s="18"/>
      <c r="F24" s="18"/>
      <c r="G24" s="18"/>
      <c r="H24" s="18"/>
      <c r="I24" s="18"/>
      <c r="J24" s="18"/>
      <c r="K24" s="18"/>
      <c r="L24" s="18"/>
      <c r="M24" s="18"/>
      <c r="N24" s="18"/>
    </row>
    <row r="25" spans="1:14" x14ac:dyDescent="0.25">
      <c r="A25" s="18"/>
      <c r="B25" s="28">
        <v>13</v>
      </c>
      <c r="C25" s="24"/>
      <c r="D25" s="24"/>
      <c r="E25" s="18"/>
      <c r="F25" s="18"/>
      <c r="G25" s="18"/>
      <c r="H25" s="18"/>
      <c r="I25" s="18"/>
      <c r="J25" s="18"/>
      <c r="K25" s="18"/>
      <c r="L25" s="18"/>
      <c r="M25" s="18"/>
      <c r="N25" s="18"/>
    </row>
    <row r="26" spans="1:14" x14ac:dyDescent="0.25">
      <c r="A26" s="18"/>
      <c r="B26" s="28">
        <v>14</v>
      </c>
      <c r="C26" s="24"/>
      <c r="D26" s="24"/>
      <c r="E26" s="18"/>
      <c r="F26" s="18"/>
      <c r="G26" s="18"/>
      <c r="H26" s="18"/>
      <c r="I26" s="18"/>
      <c r="J26" s="18"/>
      <c r="K26" s="18"/>
      <c r="L26" s="18"/>
      <c r="M26" s="18"/>
      <c r="N26" s="18"/>
    </row>
    <row r="27" spans="1:14" x14ac:dyDescent="0.25">
      <c r="A27" s="18"/>
      <c r="B27" s="28">
        <v>15</v>
      </c>
      <c r="C27" s="24"/>
      <c r="D27" s="24"/>
      <c r="E27" s="18"/>
      <c r="F27" s="18"/>
      <c r="G27" s="18"/>
      <c r="H27" s="18"/>
      <c r="I27" s="18"/>
      <c r="J27" s="18"/>
      <c r="K27" s="18"/>
      <c r="L27" s="18"/>
      <c r="M27" s="18"/>
      <c r="N27" s="18"/>
    </row>
    <row r="28" spans="1:14" x14ac:dyDescent="0.25">
      <c r="A28" s="18"/>
      <c r="B28" s="28">
        <v>16</v>
      </c>
      <c r="C28" s="24"/>
      <c r="D28" s="24"/>
      <c r="E28" s="18"/>
      <c r="F28" s="18"/>
      <c r="G28" s="18"/>
      <c r="H28" s="18"/>
      <c r="I28" s="18"/>
      <c r="J28" s="18"/>
      <c r="K28" s="18"/>
      <c r="L28" s="18"/>
      <c r="M28" s="18"/>
      <c r="N28" s="18"/>
    </row>
    <row r="29" spans="1:14" x14ac:dyDescent="0.25">
      <c r="A29" s="18"/>
      <c r="B29" s="28">
        <v>17</v>
      </c>
      <c r="C29" s="24"/>
      <c r="D29" s="24"/>
      <c r="E29" s="18"/>
      <c r="F29" s="18"/>
      <c r="G29" s="18"/>
      <c r="H29" s="18"/>
      <c r="I29" s="18"/>
      <c r="J29" s="18"/>
      <c r="K29" s="18"/>
      <c r="L29" s="18"/>
      <c r="M29" s="18"/>
      <c r="N29" s="18"/>
    </row>
    <row r="30" spans="1:14" x14ac:dyDescent="0.25">
      <c r="A30" s="18"/>
      <c r="B30" s="28">
        <v>18</v>
      </c>
      <c r="C30" s="24"/>
      <c r="D30" s="24"/>
      <c r="E30" s="18"/>
      <c r="F30" s="18"/>
      <c r="G30" s="18"/>
      <c r="H30" s="18"/>
      <c r="I30" s="18"/>
      <c r="J30" s="18"/>
      <c r="K30" s="18"/>
      <c r="L30" s="18"/>
      <c r="M30" s="18"/>
      <c r="N30" s="18"/>
    </row>
    <row r="31" spans="1:14" x14ac:dyDescent="0.25">
      <c r="A31" s="18"/>
      <c r="B31" s="28">
        <v>19</v>
      </c>
      <c r="C31" s="24"/>
      <c r="D31" s="24"/>
      <c r="E31" s="18"/>
      <c r="F31" s="18"/>
      <c r="G31" s="18"/>
      <c r="H31" s="18"/>
      <c r="I31" s="18"/>
      <c r="J31" s="18"/>
      <c r="K31" s="18"/>
      <c r="L31" s="18"/>
      <c r="M31" s="18"/>
      <c r="N31" s="18"/>
    </row>
    <row r="32" spans="1:14" ht="15.75" thickBot="1" x14ac:dyDescent="0.3">
      <c r="A32" s="18"/>
      <c r="B32" s="28">
        <v>20</v>
      </c>
      <c r="C32" s="26"/>
      <c r="D32" s="26"/>
      <c r="E32" s="18"/>
      <c r="F32" s="18"/>
      <c r="G32" s="18"/>
      <c r="H32" s="18"/>
      <c r="I32" s="18"/>
      <c r="J32" s="18"/>
      <c r="K32" s="18"/>
      <c r="L32" s="18"/>
      <c r="M32" s="18"/>
      <c r="N32" s="18"/>
    </row>
    <row r="33" spans="1:14" ht="15.75" thickBot="1" x14ac:dyDescent="0.3">
      <c r="A33" s="18"/>
      <c r="B33" s="28" t="s">
        <v>61</v>
      </c>
      <c r="C33" s="27" t="str">
        <f>IFERROR(MEDIAN(C13:C32), " ")</f>
        <v xml:space="preserve"> </v>
      </c>
      <c r="D33" s="27" t="str">
        <f>IFERROR(MEDIAN(D13:D32), " ")</f>
        <v xml:space="preserve"> </v>
      </c>
      <c r="E33" s="18"/>
      <c r="F33" s="18"/>
      <c r="G33" s="18"/>
      <c r="H33" s="18"/>
      <c r="I33" s="18"/>
      <c r="J33" s="18"/>
      <c r="K33" s="18"/>
      <c r="L33" s="18"/>
      <c r="M33" s="18"/>
      <c r="N33" s="18"/>
    </row>
    <row r="34" spans="1:14" x14ac:dyDescent="0.25">
      <c r="A34" s="18"/>
      <c r="B34" s="18"/>
      <c r="C34" s="18"/>
      <c r="D34" s="18"/>
      <c r="E34" s="18"/>
      <c r="F34" s="18"/>
      <c r="G34" s="18"/>
      <c r="H34" s="18"/>
      <c r="I34" s="18"/>
      <c r="J34" s="18"/>
      <c r="K34" s="18"/>
      <c r="L34" s="18"/>
      <c r="M34" s="18"/>
      <c r="N34" s="18"/>
    </row>
    <row r="35" spans="1:14" x14ac:dyDescent="0.25">
      <c r="A35" s="18"/>
      <c r="B35" s="18"/>
      <c r="C35" s="18"/>
      <c r="D35" s="18"/>
      <c r="E35" s="18"/>
      <c r="F35" s="18"/>
      <c r="G35" s="18"/>
      <c r="H35" s="18"/>
      <c r="I35" s="18"/>
      <c r="J35" s="18"/>
      <c r="K35" s="18"/>
      <c r="L35" s="18"/>
      <c r="M35" s="18"/>
      <c r="N35" s="18"/>
    </row>
    <row r="36" spans="1:14" x14ac:dyDescent="0.25">
      <c r="A36" s="18"/>
      <c r="B36" s="18"/>
      <c r="C36" s="18"/>
      <c r="D36" s="18"/>
      <c r="E36" s="18"/>
      <c r="F36" s="18"/>
      <c r="G36" s="18"/>
      <c r="H36" s="18"/>
      <c r="I36" s="18"/>
      <c r="J36" s="18"/>
      <c r="K36" s="18"/>
      <c r="L36" s="18"/>
      <c r="M36" s="18"/>
      <c r="N36" s="18"/>
    </row>
    <row r="37" spans="1:14" x14ac:dyDescent="0.25">
      <c r="A37" s="18"/>
      <c r="B37" s="18"/>
      <c r="C37" s="18"/>
      <c r="D37" s="18"/>
      <c r="E37" s="18"/>
      <c r="F37" s="18"/>
      <c r="G37" s="18"/>
      <c r="H37" s="18"/>
      <c r="I37" s="18"/>
      <c r="J37" s="18"/>
      <c r="K37" s="18"/>
      <c r="L37" s="18"/>
      <c r="M37" s="18"/>
      <c r="N37" s="18"/>
    </row>
    <row r="38" spans="1:14" x14ac:dyDescent="0.25">
      <c r="A38" s="18"/>
      <c r="B38" s="18"/>
      <c r="C38" s="18"/>
      <c r="D38" s="18"/>
      <c r="E38" s="18"/>
      <c r="F38" s="18"/>
      <c r="G38" s="18"/>
      <c r="H38" s="18"/>
      <c r="I38" s="18"/>
      <c r="J38" s="18"/>
      <c r="K38" s="18"/>
      <c r="L38" s="18"/>
      <c r="M38" s="18"/>
      <c r="N38" s="18"/>
    </row>
    <row r="39" spans="1:14" x14ac:dyDescent="0.25">
      <c r="A39" s="18"/>
      <c r="B39" s="18"/>
      <c r="C39" s="18"/>
      <c r="D39" s="18"/>
      <c r="E39" s="18"/>
      <c r="F39" s="18"/>
      <c r="G39" s="18"/>
      <c r="H39" s="18"/>
      <c r="I39" s="18"/>
      <c r="J39" s="18"/>
      <c r="K39" s="18"/>
      <c r="L39" s="18"/>
      <c r="M39" s="18"/>
      <c r="N39" s="18"/>
    </row>
    <row r="40" spans="1:14" x14ac:dyDescent="0.25">
      <c r="A40" s="18"/>
      <c r="B40" s="18"/>
      <c r="C40" s="18"/>
      <c r="D40" s="18"/>
      <c r="E40" s="18"/>
      <c r="F40" s="18"/>
      <c r="G40" s="18"/>
      <c r="H40" s="18"/>
      <c r="I40" s="18"/>
      <c r="J40" s="18"/>
      <c r="K40" s="18"/>
      <c r="L40" s="18"/>
      <c r="M40" s="18"/>
      <c r="N40" s="18"/>
    </row>
    <row r="41" spans="1:14" x14ac:dyDescent="0.25">
      <c r="A41" s="18"/>
      <c r="B41" s="18"/>
      <c r="C41" s="18"/>
      <c r="D41" s="18"/>
      <c r="E41" s="18"/>
      <c r="F41" s="18"/>
      <c r="G41" s="18"/>
      <c r="H41" s="18"/>
      <c r="I41" s="18"/>
      <c r="J41" s="18"/>
      <c r="K41" s="18"/>
      <c r="L41" s="18"/>
      <c r="M41" s="18"/>
      <c r="N41" s="18"/>
    </row>
    <row r="42" spans="1:14" x14ac:dyDescent="0.25">
      <c r="A42" s="18"/>
      <c r="B42" s="18"/>
      <c r="C42" s="18"/>
      <c r="D42" s="18"/>
      <c r="E42" s="18"/>
      <c r="F42" s="18"/>
      <c r="G42" s="18"/>
      <c r="H42" s="18"/>
      <c r="I42" s="18"/>
      <c r="J42" s="18"/>
      <c r="K42" s="18"/>
      <c r="L42" s="18"/>
      <c r="M42" s="18"/>
      <c r="N42" s="18"/>
    </row>
    <row r="43" spans="1:14" x14ac:dyDescent="0.25">
      <c r="A43" s="18"/>
      <c r="B43" s="18"/>
      <c r="C43" s="18"/>
      <c r="D43" s="18"/>
      <c r="E43" s="18"/>
      <c r="F43" s="18"/>
      <c r="G43" s="18"/>
      <c r="H43" s="18"/>
      <c r="I43" s="18"/>
      <c r="J43" s="18"/>
      <c r="K43" s="18"/>
      <c r="L43" s="18"/>
      <c r="M43" s="18"/>
      <c r="N43" s="18"/>
    </row>
    <row r="44" spans="1:14" x14ac:dyDescent="0.25">
      <c r="A44" s="18"/>
      <c r="B44" s="18"/>
      <c r="C44" s="18"/>
      <c r="D44" s="18"/>
      <c r="E44" s="18"/>
      <c r="F44" s="18"/>
      <c r="G44" s="18"/>
      <c r="H44" s="18"/>
      <c r="I44" s="18"/>
      <c r="J44" s="18"/>
      <c r="K44" s="18"/>
      <c r="L44" s="18"/>
      <c r="M44" s="18"/>
      <c r="N44" s="18"/>
    </row>
    <row r="45" spans="1:14" x14ac:dyDescent="0.25">
      <c r="A45" s="18"/>
      <c r="B45" s="18"/>
      <c r="C45" s="18"/>
      <c r="D45" s="18"/>
      <c r="E45" s="18"/>
      <c r="F45" s="18"/>
      <c r="G45" s="18"/>
      <c r="H45" s="18"/>
      <c r="I45" s="18"/>
      <c r="J45" s="18"/>
      <c r="K45" s="18"/>
      <c r="L45" s="18"/>
      <c r="M45" s="18"/>
      <c r="N45" s="18"/>
    </row>
    <row r="46" spans="1:14" x14ac:dyDescent="0.25">
      <c r="A46" s="18"/>
      <c r="B46" s="18"/>
      <c r="C46" s="18"/>
      <c r="D46" s="18"/>
      <c r="E46" s="18"/>
      <c r="F46" s="18"/>
      <c r="G46" s="18"/>
      <c r="H46" s="18"/>
      <c r="I46" s="18"/>
      <c r="J46" s="18"/>
      <c r="K46" s="18"/>
      <c r="L46" s="18"/>
      <c r="M46" s="18"/>
      <c r="N46" s="18"/>
    </row>
    <row r="47" spans="1:14" x14ac:dyDescent="0.25">
      <c r="A47" s="18"/>
      <c r="B47" s="18"/>
      <c r="C47" s="18"/>
      <c r="D47" s="18"/>
      <c r="E47" s="18"/>
      <c r="F47" s="18"/>
      <c r="G47" s="18"/>
      <c r="H47" s="18"/>
      <c r="I47" s="18"/>
      <c r="J47" s="18"/>
      <c r="K47" s="18"/>
      <c r="L47" s="18"/>
      <c r="M47" s="18"/>
      <c r="N47" s="18"/>
    </row>
    <row r="48" spans="1:14" x14ac:dyDescent="0.25">
      <c r="A48" s="18"/>
      <c r="B48" s="18"/>
      <c r="C48" s="18"/>
      <c r="D48" s="18"/>
      <c r="E48" s="18"/>
      <c r="F48" s="18"/>
      <c r="G48" s="18"/>
      <c r="H48" s="18"/>
      <c r="I48" s="18"/>
      <c r="J48" s="18"/>
      <c r="K48" s="18"/>
      <c r="L48" s="18"/>
      <c r="M48" s="18"/>
      <c r="N48" s="18"/>
    </row>
    <row r="49" spans="1:14" x14ac:dyDescent="0.25">
      <c r="A49" s="18"/>
      <c r="B49" s="18"/>
      <c r="C49" s="18"/>
      <c r="D49" s="18"/>
      <c r="E49" s="18"/>
      <c r="F49" s="18"/>
      <c r="G49" s="18"/>
      <c r="H49" s="18"/>
      <c r="I49" s="18"/>
      <c r="J49" s="18"/>
      <c r="K49" s="18"/>
      <c r="L49" s="18"/>
      <c r="M49" s="18"/>
      <c r="N49" s="18"/>
    </row>
  </sheetData>
  <mergeCells count="5">
    <mergeCell ref="A1:E1"/>
    <mergeCell ref="B2:C2"/>
    <mergeCell ref="B3:C3"/>
    <mergeCell ref="B5:C5"/>
    <mergeCell ref="B6:C6"/>
  </mergeCells>
  <conditionalFormatting sqref="D33">
    <cfRule type="cellIs" dxfId="2" priority="1" operator="equal">
      <formula>" "</formula>
    </cfRule>
    <cfRule type="cellIs" dxfId="1" priority="2" operator="lessThanOrEqual">
      <formula>$B$8</formula>
    </cfRule>
    <cfRule type="cellIs" dxfId="0" priority="3" operator="greaterThan">
      <formula>$B$8</formula>
    </cfRule>
  </conditionalFormatting>
  <dataValidations count="2">
    <dataValidation type="list" allowBlank="1" showInputMessage="1" showErrorMessage="1" sqref="B6:B7" xr:uid="{00000000-0002-0000-0300-000000000000}">
      <formula1>INDIRECT($B$5)</formula1>
    </dataValidation>
    <dataValidation type="list" allowBlank="1" showInputMessage="1" showErrorMessage="1" sqref="B5" xr:uid="{00000000-0002-0000-0300-000001000000}">
      <formula1>NM</formula1>
    </dataValidation>
  </dataValidations>
  <pageMargins left="0.7" right="0.7" top="0.75" bottom="0.75" header="0.3" footer="0.3"/>
  <pageSetup paperSize="9" orientation="portrait" r:id="rId1"/>
  <headerFooter>
    <oddHeader>&amp;CGeneral Nuclear Medicine</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57"/>
  <sheetViews>
    <sheetView zoomScaleNormal="100" workbookViewId="0">
      <selection activeCell="C3" sqref="C3"/>
    </sheetView>
  </sheetViews>
  <sheetFormatPr defaultRowHeight="15" x14ac:dyDescent="0.25"/>
  <cols>
    <col min="2" max="2" width="61" hidden="1" customWidth="1"/>
    <col min="3" max="3" width="30.85546875" customWidth="1"/>
    <col min="4" max="4" width="40.7109375" customWidth="1"/>
    <col min="5" max="5" width="15.28515625" customWidth="1"/>
    <col min="6" max="6" width="25" bestFit="1" customWidth="1"/>
    <col min="7" max="7" width="13.7109375" bestFit="1" customWidth="1"/>
    <col min="8" max="8" width="13.7109375" customWidth="1"/>
    <col min="9" max="9" width="12.7109375" customWidth="1"/>
    <col min="10" max="10" width="11.42578125" customWidth="1"/>
    <col min="14" max="14" width="0" hidden="1" customWidth="1"/>
  </cols>
  <sheetData>
    <row r="1" spans="2:14" ht="15.75" thickBot="1" x14ac:dyDescent="0.3"/>
    <row r="2" spans="2:14" ht="18" thickBot="1" x14ac:dyDescent="0.3">
      <c r="C2" s="58" t="s">
        <v>0</v>
      </c>
      <c r="D2" s="9" t="s">
        <v>1</v>
      </c>
      <c r="E2" s="9" t="s">
        <v>2</v>
      </c>
      <c r="F2" s="9" t="s">
        <v>3</v>
      </c>
      <c r="G2" s="122" t="s">
        <v>4</v>
      </c>
      <c r="H2" s="123" t="s">
        <v>5</v>
      </c>
      <c r="I2" s="124" t="s">
        <v>6</v>
      </c>
    </row>
    <row r="3" spans="2:14" ht="15.75" thickBot="1" x14ac:dyDescent="0.3">
      <c r="B3" t="str">
        <f>CONCATENATE(D3, ", ", E3, ", ", F3)</f>
        <v>Gated blood pool scan, Tc-99m, Pertechnetate, RBCs</v>
      </c>
      <c r="C3" s="59" t="s">
        <v>7</v>
      </c>
      <c r="D3" s="54" t="s">
        <v>82</v>
      </c>
      <c r="E3" s="54" t="s">
        <v>8</v>
      </c>
      <c r="F3" s="60" t="s">
        <v>83</v>
      </c>
      <c r="G3" s="125">
        <v>878</v>
      </c>
      <c r="H3" s="55">
        <v>953</v>
      </c>
      <c r="I3" s="56">
        <v>1000</v>
      </c>
      <c r="N3" t="s">
        <v>7</v>
      </c>
    </row>
    <row r="4" spans="2:14" ht="15.75" thickBot="1" x14ac:dyDescent="0.3">
      <c r="B4" t="str">
        <f t="shared" ref="B4:B24" si="0">CONCATENATE(D4, ", ", E4, ", ", F4)</f>
        <v>MPI 1-day (1st phase), Tc-99m, Tetrofosmin, MIBI</v>
      </c>
      <c r="C4" s="61" t="s">
        <v>7</v>
      </c>
      <c r="D4" s="2" t="s">
        <v>91</v>
      </c>
      <c r="E4" s="2" t="s">
        <v>8</v>
      </c>
      <c r="F4" s="2" t="s">
        <v>84</v>
      </c>
      <c r="G4" s="126">
        <v>300</v>
      </c>
      <c r="H4" s="3">
        <v>305</v>
      </c>
      <c r="I4" s="62">
        <v>350</v>
      </c>
      <c r="N4" t="s">
        <v>11</v>
      </c>
    </row>
    <row r="5" spans="2:14" ht="15.75" customHeight="1" thickBot="1" x14ac:dyDescent="0.3">
      <c r="B5" t="str">
        <f t="shared" si="0"/>
        <v>MPI 1-day (2nd phase), Tc-99m, Tetrofosmin, MIBI</v>
      </c>
      <c r="C5" s="61" t="s">
        <v>7</v>
      </c>
      <c r="D5" s="2" t="s">
        <v>92</v>
      </c>
      <c r="E5" s="2" t="s">
        <v>8</v>
      </c>
      <c r="F5" s="2" t="s">
        <v>84</v>
      </c>
      <c r="G5" s="126">
        <v>900</v>
      </c>
      <c r="H5" s="3">
        <v>1000</v>
      </c>
      <c r="I5" s="62">
        <v>1150</v>
      </c>
      <c r="N5" t="s">
        <v>14</v>
      </c>
    </row>
    <row r="6" spans="2:14" ht="15.75" thickBot="1" x14ac:dyDescent="0.3">
      <c r="B6" t="str">
        <f t="shared" si="0"/>
        <v>MPI 2-day (1st phase), Tc-99m, Tetrofosmin, MIBI</v>
      </c>
      <c r="C6" s="61" t="s">
        <v>7</v>
      </c>
      <c r="D6" s="2" t="s">
        <v>125</v>
      </c>
      <c r="E6" s="2" t="s">
        <v>8</v>
      </c>
      <c r="F6" s="2" t="s">
        <v>84</v>
      </c>
      <c r="G6" s="126">
        <v>350</v>
      </c>
      <c r="H6" s="3">
        <v>500</v>
      </c>
      <c r="I6" s="62">
        <v>600</v>
      </c>
      <c r="N6" t="s">
        <v>19</v>
      </c>
    </row>
    <row r="7" spans="2:14" ht="15.75" thickBot="1" x14ac:dyDescent="0.3">
      <c r="B7" t="str">
        <f t="shared" si="0"/>
        <v>MPI 2-day (2nd phase), Tc-99m, Tetrofosmin, MIBI</v>
      </c>
      <c r="C7" s="63" t="s">
        <v>7</v>
      </c>
      <c r="D7" s="17" t="s">
        <v>126</v>
      </c>
      <c r="E7" s="17" t="s">
        <v>8</v>
      </c>
      <c r="F7" s="17" t="s">
        <v>84</v>
      </c>
      <c r="G7" s="127">
        <v>350</v>
      </c>
      <c r="H7" s="40">
        <v>500</v>
      </c>
      <c r="I7" s="57">
        <v>600</v>
      </c>
      <c r="N7" t="s">
        <v>24</v>
      </c>
    </row>
    <row r="8" spans="2:14" ht="15.75" thickBot="1" x14ac:dyDescent="0.3">
      <c r="B8" t="str">
        <f t="shared" si="0"/>
        <v>Thyroid, Tc-99m, Pertechnetate</v>
      </c>
      <c r="C8" s="4" t="s">
        <v>11</v>
      </c>
      <c r="D8" s="2" t="s">
        <v>13</v>
      </c>
      <c r="E8" s="2" t="s">
        <v>8</v>
      </c>
      <c r="F8" s="2" t="s">
        <v>9</v>
      </c>
      <c r="G8" s="126">
        <v>200</v>
      </c>
      <c r="H8" s="3">
        <v>200</v>
      </c>
      <c r="I8" s="62">
        <v>200</v>
      </c>
      <c r="N8" t="s">
        <v>25</v>
      </c>
    </row>
    <row r="9" spans="2:14" ht="15.75" customHeight="1" thickBot="1" x14ac:dyDescent="0.3">
      <c r="B9" t="str">
        <f t="shared" si="0"/>
        <v>Parathyroid (without subtraction), Tc-99m, MIBI</v>
      </c>
      <c r="C9" s="4" t="s">
        <v>11</v>
      </c>
      <c r="D9" s="2" t="s">
        <v>93</v>
      </c>
      <c r="E9" s="2" t="s">
        <v>8</v>
      </c>
      <c r="F9" s="2" t="s">
        <v>29</v>
      </c>
      <c r="G9" s="126">
        <v>750</v>
      </c>
      <c r="H9" s="3">
        <v>800</v>
      </c>
      <c r="I9" s="62">
        <v>800</v>
      </c>
      <c r="N9" t="s">
        <v>27</v>
      </c>
    </row>
    <row r="10" spans="2:14" ht="15.75" customHeight="1" thickBot="1" x14ac:dyDescent="0.3">
      <c r="B10" t="str">
        <f t="shared" si="0"/>
        <v>Parathyroid (protocol includes subtraction), Tc-99m, MIBI</v>
      </c>
      <c r="C10" s="4" t="s">
        <v>11</v>
      </c>
      <c r="D10" s="2" t="s">
        <v>94</v>
      </c>
      <c r="E10" s="2" t="s">
        <v>8</v>
      </c>
      <c r="F10" s="2" t="s">
        <v>29</v>
      </c>
      <c r="G10" s="126">
        <v>750</v>
      </c>
      <c r="H10" s="3">
        <v>800</v>
      </c>
      <c r="I10" s="62">
        <v>900</v>
      </c>
      <c r="N10" t="s">
        <v>59</v>
      </c>
    </row>
    <row r="11" spans="2:14" ht="15.75" customHeight="1" thickBot="1" x14ac:dyDescent="0.3">
      <c r="B11" t="str">
        <f t="shared" si="0"/>
        <v>Parathyroid (thyroid subtraction), Tc-99m, Pertechnetate</v>
      </c>
      <c r="C11" s="6" t="s">
        <v>11</v>
      </c>
      <c r="D11" s="5" t="s">
        <v>95</v>
      </c>
      <c r="E11" s="5" t="s">
        <v>8</v>
      </c>
      <c r="F11" s="5" t="s">
        <v>9</v>
      </c>
      <c r="G11" s="128">
        <v>40</v>
      </c>
      <c r="H11" s="129">
        <v>60</v>
      </c>
      <c r="I11" s="46">
        <v>220</v>
      </c>
      <c r="N11" t="s">
        <v>30</v>
      </c>
    </row>
    <row r="12" spans="2:14" ht="15.75" thickBot="1" x14ac:dyDescent="0.3">
      <c r="B12" t="str">
        <f t="shared" si="0"/>
        <v>Gastric emptying (solid phase), Tc-99m, Colloid, DTPA</v>
      </c>
      <c r="C12" s="51" t="s">
        <v>14</v>
      </c>
      <c r="D12" s="53" t="s">
        <v>85</v>
      </c>
      <c r="E12" s="54" t="s">
        <v>8</v>
      </c>
      <c r="F12" s="54" t="s">
        <v>18</v>
      </c>
      <c r="G12" s="125">
        <v>40</v>
      </c>
      <c r="H12" s="55">
        <v>40</v>
      </c>
      <c r="I12" s="56">
        <v>40</v>
      </c>
      <c r="N12" t="s">
        <v>32</v>
      </c>
    </row>
    <row r="13" spans="2:14" ht="15.75" thickBot="1" x14ac:dyDescent="0.3">
      <c r="B13" t="str">
        <f t="shared" si="0"/>
        <v>Colonic transit, Ga-67, Citrate</v>
      </c>
      <c r="C13" s="52" t="s">
        <v>14</v>
      </c>
      <c r="D13" s="47" t="s">
        <v>15</v>
      </c>
      <c r="E13" s="17" t="s">
        <v>16</v>
      </c>
      <c r="F13" s="17" t="s">
        <v>17</v>
      </c>
      <c r="G13" s="127">
        <v>10</v>
      </c>
      <c r="H13" s="40">
        <v>20</v>
      </c>
      <c r="I13" s="57">
        <v>20</v>
      </c>
    </row>
    <row r="14" spans="2:14" ht="15.75" thickBot="1" x14ac:dyDescent="0.3">
      <c r="B14" t="str">
        <f t="shared" si="0"/>
        <v>MAG3 Renal scan , Tc-99m, MAG3</v>
      </c>
      <c r="C14" s="51" t="s">
        <v>19</v>
      </c>
      <c r="D14" s="53" t="s">
        <v>86</v>
      </c>
      <c r="E14" s="2" t="s">
        <v>8</v>
      </c>
      <c r="F14" s="54" t="s">
        <v>22</v>
      </c>
      <c r="G14" s="125">
        <v>200</v>
      </c>
      <c r="H14" s="55">
        <v>250</v>
      </c>
      <c r="I14" s="56">
        <v>300</v>
      </c>
    </row>
    <row r="15" spans="2:14" ht="15.75" thickBot="1" x14ac:dyDescent="0.3">
      <c r="B15" t="str">
        <f t="shared" si="0"/>
        <v>DMSA Renal scan, Tc-99m, DMSA</v>
      </c>
      <c r="C15" s="52" t="s">
        <v>19</v>
      </c>
      <c r="D15" s="64" t="s">
        <v>87</v>
      </c>
      <c r="E15" s="2" t="s">
        <v>8</v>
      </c>
      <c r="F15" s="2" t="s">
        <v>20</v>
      </c>
      <c r="G15" s="126">
        <v>180</v>
      </c>
      <c r="H15" s="3">
        <v>200</v>
      </c>
      <c r="I15" s="62">
        <v>200</v>
      </c>
    </row>
    <row r="16" spans="2:14" ht="15.75" thickBot="1" x14ac:dyDescent="0.3">
      <c r="B16" t="str">
        <f t="shared" si="0"/>
        <v>Renal Imaging DTPA (not GFR), Tc-99m, DTPA</v>
      </c>
      <c r="C16" s="52" t="s">
        <v>19</v>
      </c>
      <c r="D16" s="47" t="s">
        <v>88</v>
      </c>
      <c r="E16" s="2" t="s">
        <v>8</v>
      </c>
      <c r="F16" s="17" t="s">
        <v>21</v>
      </c>
      <c r="G16" s="127">
        <v>213</v>
      </c>
      <c r="H16" s="40">
        <v>400</v>
      </c>
      <c r="I16" s="57">
        <v>500</v>
      </c>
    </row>
    <row r="17" spans="2:10" ht="15.75" thickBot="1" x14ac:dyDescent="0.3">
      <c r="B17" t="str">
        <f t="shared" si="0"/>
        <v>Hepatobiliary, Tc-99m, HIDA, DISIDA, Mebrofenin</v>
      </c>
      <c r="C17" s="51" t="s">
        <v>24</v>
      </c>
      <c r="D17" s="65" t="s">
        <v>24</v>
      </c>
      <c r="E17" s="66" t="s">
        <v>8</v>
      </c>
      <c r="F17" s="66" t="s">
        <v>89</v>
      </c>
      <c r="G17" s="130">
        <v>200</v>
      </c>
      <c r="H17" s="67">
        <v>200</v>
      </c>
      <c r="I17" s="70">
        <v>200</v>
      </c>
    </row>
    <row r="18" spans="2:10" ht="15.75" thickBot="1" x14ac:dyDescent="0.3">
      <c r="B18" t="str">
        <f t="shared" si="0"/>
        <v>Infection , Ga-67, Citrate</v>
      </c>
      <c r="C18" s="1" t="s">
        <v>25</v>
      </c>
      <c r="D18" s="2" t="s">
        <v>26</v>
      </c>
      <c r="E18" s="2" t="s">
        <v>16</v>
      </c>
      <c r="F18" s="2" t="s">
        <v>17</v>
      </c>
      <c r="G18" s="126">
        <v>200</v>
      </c>
      <c r="H18" s="3">
        <v>200</v>
      </c>
      <c r="I18" s="62">
        <v>220</v>
      </c>
    </row>
    <row r="19" spans="2:10" ht="18.75" customHeight="1" x14ac:dyDescent="0.25">
      <c r="B19" t="str">
        <f t="shared" si="0"/>
        <v>Breast SN (same day surgery), Tc-99m, Colloid</v>
      </c>
      <c r="C19" s="48" t="s">
        <v>27</v>
      </c>
      <c r="D19" s="41" t="s">
        <v>96</v>
      </c>
      <c r="E19" s="42" t="s">
        <v>8</v>
      </c>
      <c r="F19" s="42" t="s">
        <v>23</v>
      </c>
      <c r="G19" s="131">
        <v>20</v>
      </c>
      <c r="H19" s="43">
        <v>40</v>
      </c>
      <c r="I19" s="44">
        <v>40</v>
      </c>
    </row>
    <row r="20" spans="2:10" x14ac:dyDescent="0.25">
      <c r="B20" t="str">
        <f t="shared" si="0"/>
        <v>Breast SN (next day surgery), Tc-99m, Colloid</v>
      </c>
      <c r="C20" s="49" t="s">
        <v>27</v>
      </c>
      <c r="D20" s="45" t="s">
        <v>97</v>
      </c>
      <c r="E20" s="5" t="s">
        <v>8</v>
      </c>
      <c r="F20" s="5" t="s">
        <v>23</v>
      </c>
      <c r="G20" s="128">
        <v>42</v>
      </c>
      <c r="H20" s="129">
        <v>80</v>
      </c>
      <c r="I20" s="46">
        <v>80</v>
      </c>
    </row>
    <row r="21" spans="2:10" ht="15.75" thickBot="1" x14ac:dyDescent="0.3">
      <c r="B21" t="str">
        <f t="shared" si="0"/>
        <v>Melanoma SN, Tc-99m, Colloid</v>
      </c>
      <c r="C21" s="50" t="s">
        <v>27</v>
      </c>
      <c r="D21" s="47" t="s">
        <v>98</v>
      </c>
      <c r="E21" s="17" t="s">
        <v>8</v>
      </c>
      <c r="F21" s="17" t="s">
        <v>23</v>
      </c>
      <c r="G21" s="79">
        <v>20</v>
      </c>
      <c r="H21" s="11">
        <v>40</v>
      </c>
      <c r="I21" s="15">
        <v>52</v>
      </c>
    </row>
    <row r="22" spans="2:10" ht="15.75" thickBot="1" x14ac:dyDescent="0.3">
      <c r="B22" t="str">
        <f t="shared" si="0"/>
        <v>Brain, Tc-99m, ECD, HMPAO</v>
      </c>
      <c r="C22" s="68" t="s">
        <v>59</v>
      </c>
      <c r="D22" s="66" t="s">
        <v>28</v>
      </c>
      <c r="E22" s="66" t="s">
        <v>8</v>
      </c>
      <c r="F22" s="66" t="s">
        <v>90</v>
      </c>
      <c r="G22" s="130">
        <v>740</v>
      </c>
      <c r="H22" s="67">
        <v>750</v>
      </c>
      <c r="I22" s="69">
        <v>800</v>
      </c>
    </row>
    <row r="23" spans="2:10" ht="15.75" thickBot="1" x14ac:dyDescent="0.3">
      <c r="B23" t="str">
        <f t="shared" si="0"/>
        <v>Lung perfusion, Tc-99m, MAA</v>
      </c>
      <c r="C23" s="6" t="s">
        <v>30</v>
      </c>
      <c r="D23" s="7" t="s">
        <v>31</v>
      </c>
      <c r="E23" s="7" t="s">
        <v>8</v>
      </c>
      <c r="F23" s="7" t="s">
        <v>10</v>
      </c>
      <c r="G23" s="132">
        <v>200</v>
      </c>
      <c r="H23" s="8">
        <v>200</v>
      </c>
      <c r="I23" s="133">
        <v>220</v>
      </c>
    </row>
    <row r="24" spans="2:10" ht="15.75" thickBot="1" x14ac:dyDescent="0.3">
      <c r="B24" t="str">
        <f t="shared" si="0"/>
        <v>Bone scan, Tc-99m, MDP, HDP</v>
      </c>
      <c r="C24" s="6" t="s">
        <v>32</v>
      </c>
      <c r="D24" s="7" t="s">
        <v>33</v>
      </c>
      <c r="E24" s="7" t="s">
        <v>8</v>
      </c>
      <c r="F24" s="7" t="s">
        <v>34</v>
      </c>
      <c r="G24" s="127">
        <v>800</v>
      </c>
      <c r="H24" s="40">
        <v>825</v>
      </c>
      <c r="I24" s="57">
        <v>900</v>
      </c>
    </row>
    <row r="28" spans="2:10" ht="15.75" thickBot="1" x14ac:dyDescent="0.3">
      <c r="C28" s="10" t="s">
        <v>42</v>
      </c>
    </row>
    <row r="29" spans="2:10" ht="19.5" customHeight="1" thickBot="1" x14ac:dyDescent="0.3">
      <c r="C29" s="102" t="s">
        <v>0</v>
      </c>
      <c r="D29" s="103" t="s">
        <v>43</v>
      </c>
      <c r="E29" s="154" t="s">
        <v>113</v>
      </c>
      <c r="F29" s="155"/>
      <c r="G29" s="156"/>
      <c r="H29" s="73"/>
      <c r="I29" s="74" t="s">
        <v>114</v>
      </c>
      <c r="J29" s="75"/>
    </row>
    <row r="30" spans="2:10" ht="18" customHeight="1" x14ac:dyDescent="0.25">
      <c r="C30" s="104"/>
      <c r="D30" s="105"/>
      <c r="E30" s="76" t="s">
        <v>45</v>
      </c>
      <c r="F30" s="106" t="s">
        <v>5</v>
      </c>
      <c r="G30" s="77" t="s">
        <v>6</v>
      </c>
      <c r="H30" s="76" t="s">
        <v>45</v>
      </c>
      <c r="I30" s="106" t="s">
        <v>5</v>
      </c>
      <c r="J30" s="77" t="s">
        <v>6</v>
      </c>
    </row>
    <row r="31" spans="2:10" x14ac:dyDescent="0.25">
      <c r="B31" t="str">
        <f>CONCATENATE(C31, ", ", D31)</f>
        <v xml:space="preserve">Whole body, F-18 FDG </v>
      </c>
      <c r="C31" s="107" t="s">
        <v>117</v>
      </c>
      <c r="D31" s="95" t="s">
        <v>109</v>
      </c>
      <c r="E31" s="78">
        <v>2.8</v>
      </c>
      <c r="F31" s="96">
        <v>3</v>
      </c>
      <c r="G31" s="14">
        <v>3.5</v>
      </c>
      <c r="H31" s="83">
        <v>228.85</v>
      </c>
      <c r="I31" s="97">
        <v>248.61</v>
      </c>
      <c r="J31" s="71">
        <v>270</v>
      </c>
    </row>
    <row r="32" spans="2:10" x14ac:dyDescent="0.25">
      <c r="B32" t="str">
        <f t="shared" ref="B32:B34" si="1">CONCATENATE(C32, ", ", D32)</f>
        <v>NETs, Ga-68 DOTA-TATE</v>
      </c>
      <c r="C32" s="107" t="s">
        <v>107</v>
      </c>
      <c r="D32" s="95" t="s">
        <v>110</v>
      </c>
      <c r="E32" s="78">
        <v>2</v>
      </c>
      <c r="F32" s="96">
        <v>2</v>
      </c>
      <c r="G32" s="14">
        <v>2.2000000000000002</v>
      </c>
      <c r="H32" s="83">
        <v>150</v>
      </c>
      <c r="I32" s="97">
        <v>185</v>
      </c>
      <c r="J32" s="71">
        <v>200</v>
      </c>
    </row>
    <row r="33" spans="2:10" x14ac:dyDescent="0.25">
      <c r="B33" t="str">
        <f t="shared" si="1"/>
        <v>Prostate cancer, Ga-68 PSMA</v>
      </c>
      <c r="C33" s="107" t="s">
        <v>108</v>
      </c>
      <c r="D33" s="95" t="s">
        <v>111</v>
      </c>
      <c r="E33" s="78">
        <v>2</v>
      </c>
      <c r="F33" s="96">
        <v>2</v>
      </c>
      <c r="G33" s="14">
        <v>2.2000000000000002</v>
      </c>
      <c r="H33" s="83">
        <v>160</v>
      </c>
      <c r="I33" s="97">
        <v>170</v>
      </c>
      <c r="J33" s="71">
        <v>200</v>
      </c>
    </row>
    <row r="34" spans="2:10" x14ac:dyDescent="0.25">
      <c r="B34" t="str">
        <f t="shared" si="1"/>
        <v>Prostate cancer, F-18 DCFPyL</v>
      </c>
      <c r="C34" s="107" t="s">
        <v>108</v>
      </c>
      <c r="D34" s="95" t="s">
        <v>112</v>
      </c>
      <c r="E34" s="78">
        <v>3.15</v>
      </c>
      <c r="F34" s="96">
        <v>3.55</v>
      </c>
      <c r="G34" s="14">
        <v>3.7</v>
      </c>
      <c r="H34" s="83">
        <v>240</v>
      </c>
      <c r="I34" s="97">
        <v>252</v>
      </c>
      <c r="J34" s="71">
        <v>270</v>
      </c>
    </row>
    <row r="35" spans="2:10" ht="15.75" thickBot="1" x14ac:dyDescent="0.3">
      <c r="B35" t="str">
        <f>CONCATENATE(C35, ", ", D35)</f>
        <v>Parkinsonian/ Alzheimer's, F-18 FDG</v>
      </c>
      <c r="C35" s="108" t="s">
        <v>106</v>
      </c>
      <c r="D35" s="109" t="s">
        <v>44</v>
      </c>
      <c r="E35" s="79" t="s">
        <v>105</v>
      </c>
      <c r="F35" s="11" t="s">
        <v>105</v>
      </c>
      <c r="G35" s="15" t="s">
        <v>105</v>
      </c>
      <c r="H35" s="84">
        <v>188.75</v>
      </c>
      <c r="I35" s="85">
        <v>200</v>
      </c>
      <c r="J35" s="72">
        <v>230</v>
      </c>
    </row>
    <row r="36" spans="2:10" x14ac:dyDescent="0.25">
      <c r="C36" s="10"/>
    </row>
    <row r="37" spans="2:10" x14ac:dyDescent="0.25">
      <c r="C37" s="10"/>
    </row>
    <row r="38" spans="2:10" ht="15.75" thickBot="1" x14ac:dyDescent="0.3">
      <c r="C38" s="16" t="s">
        <v>48</v>
      </c>
    </row>
    <row r="39" spans="2:10" ht="15.75" thickBot="1" x14ac:dyDescent="0.3">
      <c r="C39" s="110" t="s">
        <v>35</v>
      </c>
      <c r="D39" s="111" t="s">
        <v>36</v>
      </c>
      <c r="E39" s="80"/>
      <c r="F39" s="81" t="s">
        <v>115</v>
      </c>
      <c r="G39" s="121"/>
      <c r="H39" s="118"/>
      <c r="I39" s="81" t="s">
        <v>64</v>
      </c>
      <c r="J39" s="82"/>
    </row>
    <row r="40" spans="2:10" ht="17.25" customHeight="1" x14ac:dyDescent="0.25">
      <c r="C40" s="112"/>
      <c r="D40" s="9"/>
      <c r="E40" s="98" t="s">
        <v>116</v>
      </c>
      <c r="F40" s="99" t="s">
        <v>5</v>
      </c>
      <c r="G40" s="100" t="s">
        <v>6</v>
      </c>
      <c r="H40" s="98" t="s">
        <v>116</v>
      </c>
      <c r="I40" s="99" t="s">
        <v>5</v>
      </c>
      <c r="J40" s="100" t="s">
        <v>6</v>
      </c>
    </row>
    <row r="41" spans="2:10" x14ac:dyDescent="0.25">
      <c r="B41" t="str">
        <f>CONCATENATE(C41, ", ", D41)</f>
        <v>Cardiac , Chest</v>
      </c>
      <c r="C41" s="113" t="s">
        <v>37</v>
      </c>
      <c r="D41" s="5" t="s">
        <v>38</v>
      </c>
      <c r="E41" s="78">
        <v>1.51</v>
      </c>
      <c r="F41" s="96">
        <v>1.73</v>
      </c>
      <c r="G41" s="14">
        <v>2.1</v>
      </c>
      <c r="H41" s="119">
        <v>30.6</v>
      </c>
      <c r="I41" s="101">
        <v>36.1</v>
      </c>
      <c r="J41" s="14">
        <v>50</v>
      </c>
    </row>
    <row r="42" spans="2:10" x14ac:dyDescent="0.25">
      <c r="B42" t="str">
        <f t="shared" ref="B42:B47" si="2">CONCATENATE(C42, ", ", D42)</f>
        <v>Lymphatic (Breast Ca.), Chest</v>
      </c>
      <c r="C42" s="113" t="s">
        <v>39</v>
      </c>
      <c r="D42" s="5" t="s">
        <v>38</v>
      </c>
      <c r="E42" s="78">
        <v>2.25</v>
      </c>
      <c r="F42" s="96">
        <v>2.92</v>
      </c>
      <c r="G42" s="14">
        <v>3.8</v>
      </c>
      <c r="H42" s="119">
        <v>68.599999999999994</v>
      </c>
      <c r="I42" s="101">
        <v>84</v>
      </c>
      <c r="J42" s="14">
        <v>135</v>
      </c>
    </row>
    <row r="43" spans="2:10" x14ac:dyDescent="0.25">
      <c r="B43" t="str">
        <f t="shared" si="2"/>
        <v>Neurological, Brain</v>
      </c>
      <c r="C43" s="113" t="s">
        <v>40</v>
      </c>
      <c r="D43" s="5" t="s">
        <v>28</v>
      </c>
      <c r="E43" s="78" t="s">
        <v>105</v>
      </c>
      <c r="F43" s="96" t="s">
        <v>105</v>
      </c>
      <c r="G43" s="14" t="s">
        <v>105</v>
      </c>
      <c r="H43" s="119" t="s">
        <v>105</v>
      </c>
      <c r="I43" s="101" t="s">
        <v>105</v>
      </c>
      <c r="J43" s="14">
        <v>255</v>
      </c>
    </row>
    <row r="44" spans="2:10" x14ac:dyDescent="0.25">
      <c r="B44" t="str">
        <f t="shared" si="2"/>
        <v>Parathyroid, Neck/Chest</v>
      </c>
      <c r="C44" s="113" t="s">
        <v>12</v>
      </c>
      <c r="D44" s="5" t="s">
        <v>41</v>
      </c>
      <c r="E44" s="78">
        <v>3.47</v>
      </c>
      <c r="F44" s="96">
        <v>4.62</v>
      </c>
      <c r="G44" s="14">
        <v>7.2</v>
      </c>
      <c r="H44" s="119">
        <v>106</v>
      </c>
      <c r="I44" s="101">
        <v>147</v>
      </c>
      <c r="J44" s="14">
        <v>240</v>
      </c>
    </row>
    <row r="45" spans="2:10" x14ac:dyDescent="0.25">
      <c r="B45" t="str">
        <f t="shared" si="2"/>
        <v>Pulmonary, Chest</v>
      </c>
      <c r="C45" s="113" t="s">
        <v>30</v>
      </c>
      <c r="D45" s="5" t="s">
        <v>38</v>
      </c>
      <c r="E45" s="78">
        <v>2.46</v>
      </c>
      <c r="F45" s="96">
        <v>3.06</v>
      </c>
      <c r="G45" s="14">
        <v>4.5999999999999996</v>
      </c>
      <c r="H45" s="119">
        <v>83.4</v>
      </c>
      <c r="I45" s="101">
        <v>104</v>
      </c>
      <c r="J45" s="14">
        <v>150</v>
      </c>
    </row>
    <row r="46" spans="2:10" x14ac:dyDescent="0.25">
      <c r="B46" t="str">
        <f t="shared" si="2"/>
        <v>Skeletal, Single width</v>
      </c>
      <c r="C46" s="113" t="s">
        <v>32</v>
      </c>
      <c r="D46" s="5" t="s">
        <v>99</v>
      </c>
      <c r="E46" s="78">
        <v>2.83</v>
      </c>
      <c r="F46" s="96">
        <v>3.55</v>
      </c>
      <c r="G46" s="14">
        <v>4.8</v>
      </c>
      <c r="H46" s="119">
        <v>112</v>
      </c>
      <c r="I46" s="101">
        <v>142</v>
      </c>
      <c r="J46" s="14">
        <v>200</v>
      </c>
    </row>
    <row r="47" spans="2:10" ht="15.75" thickBot="1" x14ac:dyDescent="0.3">
      <c r="B47" t="str">
        <f t="shared" si="2"/>
        <v>Skeletal, Double width</v>
      </c>
      <c r="C47" s="114" t="s">
        <v>32</v>
      </c>
      <c r="D47" s="115" t="s">
        <v>104</v>
      </c>
      <c r="E47" s="79">
        <v>2.64</v>
      </c>
      <c r="F47" s="11">
        <v>3.69</v>
      </c>
      <c r="G47" s="15">
        <v>4.8</v>
      </c>
      <c r="H47" s="120">
        <v>207</v>
      </c>
      <c r="I47" s="116">
        <v>281</v>
      </c>
      <c r="J47" s="15">
        <v>365</v>
      </c>
    </row>
    <row r="50" spans="2:10" ht="15.75" thickBot="1" x14ac:dyDescent="0.3">
      <c r="C50" s="10" t="s">
        <v>46</v>
      </c>
    </row>
    <row r="51" spans="2:10" ht="15.75" thickBot="1" x14ac:dyDescent="0.3">
      <c r="C51" s="110" t="s">
        <v>35</v>
      </c>
      <c r="D51" s="111" t="s">
        <v>36</v>
      </c>
      <c r="E51" s="80"/>
      <c r="F51" s="81" t="s">
        <v>115</v>
      </c>
      <c r="G51" s="121"/>
      <c r="H51" s="118"/>
      <c r="I51" s="81" t="s">
        <v>64</v>
      </c>
      <c r="J51" s="82"/>
    </row>
    <row r="52" spans="2:10" ht="16.5" customHeight="1" x14ac:dyDescent="0.25">
      <c r="C52" s="112"/>
      <c r="D52" s="9"/>
      <c r="E52" s="98" t="s">
        <v>116</v>
      </c>
      <c r="F52" s="99" t="s">
        <v>5</v>
      </c>
      <c r="G52" s="100" t="s">
        <v>6</v>
      </c>
      <c r="H52" s="98" t="s">
        <v>116</v>
      </c>
      <c r="I52" s="99" t="s">
        <v>5</v>
      </c>
      <c r="J52" s="100" t="s">
        <v>6</v>
      </c>
    </row>
    <row r="53" spans="2:10" x14ac:dyDescent="0.25">
      <c r="B53" t="str">
        <f>D53</f>
        <v>Brain vertex to prox./mid thighs (arms up)</v>
      </c>
      <c r="C53" s="12" t="s">
        <v>47</v>
      </c>
      <c r="D53" s="16" t="s">
        <v>100</v>
      </c>
      <c r="E53" s="78">
        <v>2.61</v>
      </c>
      <c r="F53" s="96">
        <v>3.21</v>
      </c>
      <c r="G53" s="14">
        <v>4.2</v>
      </c>
      <c r="H53" s="78">
        <v>281</v>
      </c>
      <c r="I53" s="96">
        <v>336</v>
      </c>
      <c r="J53" s="14">
        <v>430</v>
      </c>
    </row>
    <row r="54" spans="2:10" x14ac:dyDescent="0.25">
      <c r="B54" t="str">
        <f t="shared" ref="B54:B57" si="3">D54</f>
        <v>Brain vertex to prox./mid thighs (arms down)</v>
      </c>
      <c r="C54" s="12" t="s">
        <v>47</v>
      </c>
      <c r="D54" s="16" t="s">
        <v>101</v>
      </c>
      <c r="E54" s="78">
        <v>3</v>
      </c>
      <c r="F54" s="96">
        <v>3.77</v>
      </c>
      <c r="G54" s="14">
        <v>5.3</v>
      </c>
      <c r="H54" s="78">
        <v>339</v>
      </c>
      <c r="I54" s="96">
        <v>412</v>
      </c>
      <c r="J54" s="14">
        <v>555</v>
      </c>
    </row>
    <row r="55" spans="2:10" x14ac:dyDescent="0.25">
      <c r="B55" t="str">
        <f t="shared" si="3"/>
        <v>Brain vertex to toes (arms up)</v>
      </c>
      <c r="C55" s="12" t="s">
        <v>47</v>
      </c>
      <c r="D55" s="16" t="s">
        <v>102</v>
      </c>
      <c r="E55" s="78">
        <v>2.27</v>
      </c>
      <c r="F55" s="96">
        <v>2.74</v>
      </c>
      <c r="G55" s="14">
        <v>3.9</v>
      </c>
      <c r="H55" s="78">
        <v>428</v>
      </c>
      <c r="I55" s="96">
        <v>488</v>
      </c>
      <c r="J55" s="14">
        <v>675</v>
      </c>
    </row>
    <row r="56" spans="2:10" x14ac:dyDescent="0.25">
      <c r="B56" t="str">
        <f t="shared" si="3"/>
        <v>Brain vertex to toes (arms down)</v>
      </c>
      <c r="C56" s="12" t="s">
        <v>47</v>
      </c>
      <c r="D56" s="16" t="s">
        <v>103</v>
      </c>
      <c r="E56" s="78">
        <v>2.62</v>
      </c>
      <c r="F56" s="96">
        <v>3.01</v>
      </c>
      <c r="G56" s="14">
        <v>4.5999999999999996</v>
      </c>
      <c r="H56" s="78">
        <v>479</v>
      </c>
      <c r="I56" s="96">
        <v>570</v>
      </c>
      <c r="J56" s="14">
        <v>825</v>
      </c>
    </row>
    <row r="57" spans="2:10" ht="15.75" thickBot="1" x14ac:dyDescent="0.3">
      <c r="B57" t="str">
        <f t="shared" si="3"/>
        <v>Brain</v>
      </c>
      <c r="C57" s="13" t="s">
        <v>47</v>
      </c>
      <c r="D57" s="117" t="s">
        <v>28</v>
      </c>
      <c r="E57" s="79" t="s">
        <v>105</v>
      </c>
      <c r="F57" s="11" t="s">
        <v>105</v>
      </c>
      <c r="G57" s="15" t="s">
        <v>105</v>
      </c>
      <c r="H57" s="79" t="s">
        <v>105</v>
      </c>
      <c r="I57" s="11" t="s">
        <v>105</v>
      </c>
      <c r="J57" s="15">
        <v>325</v>
      </c>
    </row>
  </sheetData>
  <mergeCells count="1">
    <mergeCell ref="E29:G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Instructions</vt:lpstr>
      <vt:lpstr>PET - weight corrected DRL</vt:lpstr>
      <vt:lpstr>PET - fixed DRL</vt:lpstr>
      <vt:lpstr>Multimodality CT</vt:lpstr>
      <vt:lpstr>General NM</vt:lpstr>
      <vt:lpstr>DRLs</vt:lpstr>
      <vt:lpstr>Cardiac</vt:lpstr>
      <vt:lpstr>CT_for_NM</vt:lpstr>
      <vt:lpstr>CT_for_PET</vt:lpstr>
      <vt:lpstr>Endocrine</vt:lpstr>
      <vt:lpstr>Gastrointestinal</vt:lpstr>
      <vt:lpstr>Genitourinary</vt:lpstr>
      <vt:lpstr>Hepatobiliary</vt:lpstr>
      <vt:lpstr>Infection</vt:lpstr>
      <vt:lpstr>Lymphatic</vt:lpstr>
      <vt:lpstr>Nervous_system</vt:lpstr>
      <vt:lpstr>NM</vt:lpstr>
      <vt:lpstr>PET</vt:lpstr>
      <vt:lpstr>Pulmonary</vt:lpstr>
      <vt:lpstr>Skeletal</vt:lpstr>
    </vt:vector>
  </TitlesOfParts>
  <Company>ARPANSA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ARPANSA</dc:creator>
  <cp:lastModifiedBy>Toby Beveridge</cp:lastModifiedBy>
  <cp:lastPrinted>2022-08-02T23:31:58Z</cp:lastPrinted>
  <dcterms:created xsi:type="dcterms:W3CDTF">2017-06-28T04:58:21Z</dcterms:created>
  <dcterms:modified xsi:type="dcterms:W3CDTF">2023-07-10T06:14:08Z</dcterms:modified>
</cp:coreProperties>
</file>